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360" windowHeight="5808"/>
  </bookViews>
  <sheets>
    <sheet name="Hb loss prediction" sheetId="1" r:id="rId1"/>
  </sheets>
  <calcPr calcId="145621"/>
  <fileRecoveryPr repairLoad="1"/>
</workbook>
</file>

<file path=xl/calcChain.xml><?xml version="1.0" encoding="utf-8"?>
<calcChain xmlns="http://schemas.openxmlformats.org/spreadsheetml/2006/main">
  <c r="D20" i="1" l="1"/>
  <c r="C25" i="1"/>
  <c r="D11" i="1" l="1"/>
  <c r="D12" i="1"/>
  <c r="D13" i="1"/>
  <c r="C13" i="1"/>
  <c r="C12" i="1"/>
  <c r="C11" i="1"/>
  <c r="E20" i="1" l="1"/>
  <c r="D9" i="1"/>
  <c r="C9" i="1"/>
  <c r="E22" i="1" l="1"/>
  <c r="D22" i="1"/>
  <c r="C39" i="1"/>
  <c r="C40" i="1" s="1"/>
  <c r="C22" i="1"/>
  <c r="C23" i="1" s="1"/>
  <c r="C38" i="1" l="1"/>
</calcChain>
</file>

<file path=xl/comments1.xml><?xml version="1.0" encoding="utf-8"?>
<comments xmlns="http://schemas.openxmlformats.org/spreadsheetml/2006/main">
  <authors>
    <author>Philipp Loick</author>
  </authors>
  <commentList>
    <comment ref="B33" authorId="0">
      <text>
        <r>
          <rPr>
            <b/>
            <sz val="9"/>
            <color indexed="81"/>
            <rFont val="Tahoma"/>
            <family val="2"/>
          </rPr>
          <t>Philipp Loick:</t>
        </r>
        <r>
          <rPr>
            <sz val="9"/>
            <color indexed="81"/>
            <rFont val="Tahoma"/>
            <family val="2"/>
          </rPr>
          <t xml:space="preserve">
hemoglobin concentration pre-surgery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Philipp Loick:</t>
        </r>
        <r>
          <rPr>
            <sz val="9"/>
            <color indexed="81"/>
            <rFont val="Tahoma"/>
            <family val="2"/>
          </rPr>
          <t xml:space="preserve">
hemoglobin concentration post-surgery</t>
        </r>
      </text>
    </comment>
  </commentList>
</comments>
</file>

<file path=xl/sharedStrings.xml><?xml version="1.0" encoding="utf-8"?>
<sst xmlns="http://schemas.openxmlformats.org/spreadsheetml/2006/main" count="38" uniqueCount="34">
  <si>
    <t>Hb loss prediction</t>
  </si>
  <si>
    <t>Parameter</t>
  </si>
  <si>
    <t>male value</t>
  </si>
  <si>
    <t>constant</t>
  </si>
  <si>
    <t>constant HB_diff</t>
  </si>
  <si>
    <t>height^3</t>
  </si>
  <si>
    <t>weight</t>
  </si>
  <si>
    <t>s^2</t>
  </si>
  <si>
    <t>Unit</t>
  </si>
  <si>
    <t>Value</t>
  </si>
  <si>
    <t>height</t>
  </si>
  <si>
    <t>meter</t>
  </si>
  <si>
    <t>kg</t>
  </si>
  <si>
    <t>HB_pre</t>
  </si>
  <si>
    <t>sex</t>
  </si>
  <si>
    <t>coefficient</t>
  </si>
  <si>
    <t>&lt;-- please only fill out orange fields</t>
  </si>
  <si>
    <t>Hb loss calculation</t>
  </si>
  <si>
    <t>male</t>
  </si>
  <si>
    <t>Prediction lower bound</t>
  </si>
  <si>
    <t>Mean prediction</t>
  </si>
  <si>
    <t>Prediction upper bound</t>
  </si>
  <si>
    <t>HB_post</t>
  </si>
  <si>
    <t>t statistic</t>
  </si>
  <si>
    <t>x</t>
  </si>
  <si>
    <t>Inverse covariance matrix (ICM)</t>
  </si>
  <si>
    <t>x * ICM * x^T</t>
  </si>
  <si>
    <t>x * ICM</t>
  </si>
  <si>
    <t>Prediction interval</t>
  </si>
  <si>
    <t>female</t>
  </si>
  <si>
    <t>Parameters (DO NOT CHANGE)</t>
  </si>
  <si>
    <t>female value</t>
  </si>
  <si>
    <t>g/L</t>
  </si>
  <si>
    <t>g HB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</si>
</sst>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_);\(#,##0.0\);\–_);&quot;–&quot;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C99"/>
      </patternFill>
    </fill>
    <fill>
      <patternFill patternType="solid">
        <fgColor rgb="FFFFFFB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3" borderId="2" applyNumberFormat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/>
    <xf numFmtId="0" fontId="10" fillId="3" borderId="2" xfId="2" applyFont="1"/>
    <xf numFmtId="164" fontId="10" fillId="3" borderId="2" xfId="1" applyFont="1" applyFill="1" applyBorder="1"/>
    <xf numFmtId="9" fontId="10" fillId="3" borderId="2" xfId="1" applyNumberFormat="1" applyFont="1" applyFill="1" applyBorder="1" applyAlignment="1">
      <alignment horizontal="center"/>
    </xf>
    <xf numFmtId="164" fontId="2" fillId="0" borderId="0" xfId="0" applyNumberFormat="1" applyFont="1"/>
    <xf numFmtId="0" fontId="5" fillId="4" borderId="3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165" fontId="5" fillId="4" borderId="6" xfId="0" applyNumberFormat="1" applyFont="1" applyFill="1" applyBorder="1"/>
    <xf numFmtId="165" fontId="5" fillId="4" borderId="7" xfId="0" applyNumberFormat="1" applyFont="1" applyFill="1" applyBorder="1"/>
    <xf numFmtId="165" fontId="5" fillId="4" borderId="8" xfId="0" applyNumberFormat="1" applyFont="1" applyFill="1" applyBorder="1"/>
    <xf numFmtId="0" fontId="11" fillId="0" borderId="0" xfId="0" applyFont="1"/>
    <xf numFmtId="0" fontId="10" fillId="3" borderId="2" xfId="2" applyFont="1" applyAlignment="1">
      <alignment horizontal="center"/>
    </xf>
  </cellXfs>
  <cellStyles count="3">
    <cellStyle name="Eingabe" xfId="2" builtinId="20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2"/>
  <sheetViews>
    <sheetView showGridLines="0" tabSelected="1" workbookViewId="0">
      <selection activeCell="E40" sqref="E40"/>
    </sheetView>
  </sheetViews>
  <sheetFormatPr baseColWidth="10" defaultColWidth="9.109375" defaultRowHeight="13.2" outlineLevelRow="1" x14ac:dyDescent="0.25"/>
  <cols>
    <col min="1" max="1" width="4.33203125" style="1" customWidth="1"/>
    <col min="2" max="2" width="22.88671875" style="1" customWidth="1"/>
    <col min="3" max="16384" width="9.109375" style="1"/>
  </cols>
  <sheetData>
    <row r="2" spans="2:7" s="2" customFormat="1" ht="17.399999999999999" x14ac:dyDescent="0.3">
      <c r="B2" s="2" t="s">
        <v>0</v>
      </c>
    </row>
    <row r="4" spans="2:7" x14ac:dyDescent="0.25">
      <c r="B4" s="10"/>
      <c r="C4" s="1" t="s">
        <v>16</v>
      </c>
    </row>
    <row r="6" spans="2:7" s="4" customFormat="1" hidden="1" outlineLevel="1" x14ac:dyDescent="0.25">
      <c r="B6" s="3" t="s">
        <v>30</v>
      </c>
      <c r="C6" s="3"/>
      <c r="D6" s="3"/>
      <c r="E6" s="3"/>
      <c r="F6" s="3"/>
      <c r="G6" s="3"/>
    </row>
    <row r="7" spans="2:7" hidden="1" outlineLevel="1" x14ac:dyDescent="0.25"/>
    <row r="8" spans="2:7" s="8" customFormat="1" ht="26.4" hidden="1" outlineLevel="1" x14ac:dyDescent="0.25">
      <c r="B8" s="7" t="s">
        <v>1</v>
      </c>
      <c r="C8" s="7" t="s">
        <v>2</v>
      </c>
      <c r="D8" s="7" t="s">
        <v>31</v>
      </c>
    </row>
    <row r="9" spans="2:7" hidden="1" outlineLevel="1" x14ac:dyDescent="0.25">
      <c r="B9" s="1" t="s">
        <v>3</v>
      </c>
      <c r="C9" s="9">
        <f>42.2123+19.5549</f>
        <v>61.767200000000003</v>
      </c>
      <c r="D9" s="9">
        <f>42.2123</f>
        <v>42.212299999999999</v>
      </c>
    </row>
    <row r="10" spans="2:7" hidden="1" outlineLevel="1" x14ac:dyDescent="0.25">
      <c r="B10" s="1" t="s">
        <v>15</v>
      </c>
      <c r="C10" s="9">
        <v>0.45050000000000001</v>
      </c>
      <c r="D10" s="9"/>
    </row>
    <row r="11" spans="2:7" hidden="1" outlineLevel="1" x14ac:dyDescent="0.25">
      <c r="B11" s="1" t="s">
        <v>4</v>
      </c>
      <c r="C11" s="9">
        <f>0.6041</f>
        <v>0.60409999999999997</v>
      </c>
      <c r="D11" s="9">
        <f>0.1833</f>
        <v>0.18329999999999999</v>
      </c>
    </row>
    <row r="12" spans="2:7" hidden="1" outlineLevel="1" x14ac:dyDescent="0.25">
      <c r="B12" s="1" t="s">
        <v>5</v>
      </c>
      <c r="C12" s="9">
        <f>0.3669</f>
        <v>0.3669</v>
      </c>
      <c r="D12" s="9">
        <f>0.3561</f>
        <v>0.35610000000000003</v>
      </c>
    </row>
    <row r="13" spans="2:7" hidden="1" outlineLevel="1" x14ac:dyDescent="0.25">
      <c r="B13" s="1" t="s">
        <v>6</v>
      </c>
      <c r="C13" s="9">
        <f>0.03219</f>
        <v>3.2190000000000003E-2</v>
      </c>
      <c r="D13" s="9">
        <f>0.03308</f>
        <v>3.3079999999999998E-2</v>
      </c>
    </row>
    <row r="14" spans="2:7" hidden="1" outlineLevel="1" x14ac:dyDescent="0.25"/>
    <row r="15" spans="2:7" ht="26.4" hidden="1" outlineLevel="1" x14ac:dyDescent="0.25">
      <c r="B15" s="7" t="s">
        <v>25</v>
      </c>
      <c r="C15" s="7">
        <v>1</v>
      </c>
      <c r="D15" s="7">
        <v>2</v>
      </c>
      <c r="E15" s="7">
        <v>3</v>
      </c>
    </row>
    <row r="16" spans="2:7" hidden="1" outlineLevel="1" x14ac:dyDescent="0.25">
      <c r="B16" s="1">
        <v>1</v>
      </c>
      <c r="C16" s="9">
        <v>2.0523066400000001E-2</v>
      </c>
      <c r="D16" s="9">
        <v>-2.2872252700000002E-3</v>
      </c>
      <c r="E16" s="9">
        <v>-1.2650226600000001E-4</v>
      </c>
    </row>
    <row r="17" spans="2:7" hidden="1" outlineLevel="1" x14ac:dyDescent="0.25">
      <c r="B17" s="1">
        <v>2</v>
      </c>
      <c r="C17" s="9">
        <v>-2.2872252700000002E-3</v>
      </c>
      <c r="D17" s="9">
        <v>1.24906911E-2</v>
      </c>
      <c r="E17" s="9">
        <v>-4.3997740999999999E-5</v>
      </c>
    </row>
    <row r="18" spans="2:7" hidden="1" outlineLevel="1" x14ac:dyDescent="0.25">
      <c r="B18" s="1">
        <v>3</v>
      </c>
      <c r="C18" s="9">
        <v>-1.2650226600000001E-4</v>
      </c>
      <c r="D18" s="9">
        <v>-4.3997740999999999E-5</v>
      </c>
      <c r="E18" s="9">
        <v>1.1827607500000001E-6</v>
      </c>
    </row>
    <row r="19" spans="2:7" hidden="1" outlineLevel="1" x14ac:dyDescent="0.25"/>
    <row r="20" spans="2:7" hidden="1" outlineLevel="1" x14ac:dyDescent="0.25">
      <c r="B20" s="1" t="s">
        <v>24</v>
      </c>
      <c r="C20" s="9">
        <v>1</v>
      </c>
      <c r="D20" s="9">
        <f>IF(D30="male",1,0)</f>
        <v>0</v>
      </c>
      <c r="E20" s="9">
        <f>IF(D30="male",C11+C12*D31^3+C13*D32,D11+D12*D31^3+D13*D32)*(D33-D34)</f>
        <v>20.5692336</v>
      </c>
    </row>
    <row r="21" spans="2:7" hidden="1" outlineLevel="1" x14ac:dyDescent="0.25"/>
    <row r="22" spans="2:7" hidden="1" outlineLevel="1" x14ac:dyDescent="0.25">
      <c r="B22" s="1" t="s">
        <v>27</v>
      </c>
      <c r="C22" s="9">
        <f>SUMPRODUCT(C16:E16,C20:E20)</f>
        <v>1.7921011739716664E-2</v>
      </c>
      <c r="D22" s="9">
        <f>SUMPRODUCT(C17:E17,C20:E20)</f>
        <v>-3.1922250825012978E-3</v>
      </c>
      <c r="E22" s="9">
        <f>SUMPRODUCT(C18:E18,C20:E20)</f>
        <v>-1.0217378384033881E-4</v>
      </c>
    </row>
    <row r="23" spans="2:7" hidden="1" outlineLevel="1" x14ac:dyDescent="0.25">
      <c r="B23" s="1" t="s">
        <v>26</v>
      </c>
      <c r="C23" s="9">
        <f>SUMPRODUCT(C20:E20,C22:E22)</f>
        <v>1.5819375312108828E-2</v>
      </c>
      <c r="D23" s="9"/>
      <c r="E23" s="9"/>
    </row>
    <row r="24" spans="2:7" hidden="1" outlineLevel="1" x14ac:dyDescent="0.25">
      <c r="B24" s="5" t="s">
        <v>7</v>
      </c>
      <c r="C24" s="9">
        <v>646.59041682132397</v>
      </c>
    </row>
    <row r="25" spans="2:7" hidden="1" outlineLevel="1" x14ac:dyDescent="0.25">
      <c r="B25" s="1" t="s">
        <v>23</v>
      </c>
      <c r="C25" s="9">
        <f>-_xlfn.T.INV((1-D36)/2,399)</f>
        <v>1.6486815335554372</v>
      </c>
    </row>
    <row r="26" spans="2:7" hidden="1" outlineLevel="1" x14ac:dyDescent="0.25"/>
    <row r="27" spans="2:7" collapsed="1" x14ac:dyDescent="0.25">
      <c r="B27" s="3" t="s">
        <v>17</v>
      </c>
      <c r="C27" s="3"/>
      <c r="D27" s="3"/>
      <c r="E27" s="3"/>
      <c r="F27" s="3"/>
      <c r="G27" s="3"/>
    </row>
    <row r="29" spans="2:7" x14ac:dyDescent="0.25">
      <c r="B29" s="6" t="s">
        <v>1</v>
      </c>
      <c r="C29" s="6" t="s">
        <v>8</v>
      </c>
      <c r="D29" s="6" t="s">
        <v>9</v>
      </c>
    </row>
    <row r="30" spans="2:7" x14ac:dyDescent="0.25">
      <c r="B30" s="1" t="s">
        <v>14</v>
      </c>
      <c r="D30" s="21" t="s">
        <v>29</v>
      </c>
      <c r="E30" s="20" t="s">
        <v>18</v>
      </c>
      <c r="F30" s="20" t="s">
        <v>29</v>
      </c>
    </row>
    <row r="31" spans="2:7" x14ac:dyDescent="0.25">
      <c r="B31" s="1" t="s">
        <v>10</v>
      </c>
      <c r="C31" s="1" t="s">
        <v>11</v>
      </c>
      <c r="D31" s="11">
        <v>1.6</v>
      </c>
    </row>
    <row r="32" spans="2:7" x14ac:dyDescent="0.25">
      <c r="B32" s="1" t="s">
        <v>6</v>
      </c>
      <c r="C32" s="1" t="s">
        <v>12</v>
      </c>
      <c r="D32" s="11">
        <v>54</v>
      </c>
    </row>
    <row r="33" spans="2:4" x14ac:dyDescent="0.25">
      <c r="B33" s="1" t="s">
        <v>13</v>
      </c>
      <c r="C33" s="1" t="s">
        <v>32</v>
      </c>
      <c r="D33" s="11">
        <v>131</v>
      </c>
    </row>
    <row r="34" spans="2:4" x14ac:dyDescent="0.25">
      <c r="B34" s="1" t="s">
        <v>22</v>
      </c>
      <c r="C34" s="1" t="s">
        <v>32</v>
      </c>
      <c r="D34" s="11">
        <v>125</v>
      </c>
    </row>
    <row r="36" spans="2:4" x14ac:dyDescent="0.25">
      <c r="B36" s="1" t="s">
        <v>28</v>
      </c>
      <c r="D36" s="12">
        <v>0.9</v>
      </c>
    </row>
    <row r="38" spans="2:4" x14ac:dyDescent="0.25">
      <c r="B38" s="16" t="s">
        <v>19</v>
      </c>
      <c r="C38" s="17">
        <f>C39-C25*SQRT(C24*(1+C23))</f>
        <v>9.2255352554712005</v>
      </c>
    </row>
    <row r="39" spans="2:4" x14ac:dyDescent="0.25">
      <c r="B39" s="15" t="s">
        <v>20</v>
      </c>
      <c r="C39" s="18">
        <f>IF(D30="male",C9,D9)+C10*E20</f>
        <v>51.478739736800001</v>
      </c>
      <c r="D39" s="1" t="s">
        <v>33</v>
      </c>
    </row>
    <row r="40" spans="2:4" ht="13.8" thickBot="1" x14ac:dyDescent="0.3">
      <c r="B40" s="14" t="s">
        <v>21</v>
      </c>
      <c r="C40" s="19">
        <f>C39+C25*SQRT(C24*(1+C23))</f>
        <v>93.731944218128803</v>
      </c>
    </row>
    <row r="42" spans="2:4" x14ac:dyDescent="0.25">
      <c r="C42" s="13"/>
    </row>
  </sheetData>
  <dataValidations count="1">
    <dataValidation type="list" allowBlank="1" showInputMessage="1" showErrorMessage="1" sqref="D30">
      <formula1>$E$30:$F$30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Hb loss prediction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Loick</dc:creator>
  <cp:lastModifiedBy>Bönig, Halvard</cp:lastModifiedBy>
  <dcterms:created xsi:type="dcterms:W3CDTF">2020-10-01T10:09:40Z</dcterms:created>
  <dcterms:modified xsi:type="dcterms:W3CDTF">2020-11-10T10:19:11Z</dcterms:modified>
</cp:coreProperties>
</file>