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rak\OneDrive\Masaüstü\BaP paper revision\submission papers\"/>
    </mc:Choice>
  </mc:AlternateContent>
  <xr:revisionPtr revIDLastSave="0" documentId="13_ncr:1_{387B52A7-2DA7-45E3-8BCE-340E52CB4DE7}" xr6:coauthVersionLast="47" xr6:coauthVersionMax="47" xr10:uidLastSave="{00000000-0000-0000-0000-000000000000}"/>
  <bookViews>
    <workbookView xWindow="-120" yWindow="-120" windowWidth="29040" windowHeight="17520" tabRatio="500" firstSheet="3" activeTab="7" xr2:uid="{00000000-000D-0000-FFFF-FFFF00000000}"/>
  </bookViews>
  <sheets>
    <sheet name="Rawdata" sheetId="10" r:id="rId1"/>
    <sheet name="Emergenz" sheetId="9" r:id="rId2"/>
    <sheet name="Emergenz kumulativ %" sheetId="11" r:id="rId3"/>
    <sheet name="Emergenz kumulativ W %" sheetId="12" r:id="rId4"/>
    <sheet name="Mortalität" sheetId="13" r:id="rId5"/>
    <sheet name="Gelege Rohdaten" sheetId="14" r:id="rId6"/>
    <sheet name="Gelege" sheetId="15" r:id="rId7"/>
    <sheet name="PGR" sheetId="17" r:id="rId8"/>
  </sheets>
  <externalReferences>
    <externalReference r:id="rId9"/>
    <externalReference r:id="rId1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17" l="1"/>
  <c r="J17" i="17"/>
  <c r="G17" i="17"/>
  <c r="F17" i="17"/>
  <c r="E17" i="17"/>
  <c r="I17" i="17" s="1"/>
  <c r="L17" i="17" s="1"/>
  <c r="M17" i="17" s="1"/>
  <c r="D17" i="17"/>
  <c r="K16" i="17"/>
  <c r="J16" i="17"/>
  <c r="G16" i="17"/>
  <c r="F16" i="17"/>
  <c r="E16" i="17"/>
  <c r="D16" i="17"/>
  <c r="I16" i="17" s="1"/>
  <c r="L16" i="17" s="1"/>
  <c r="M16" i="17" s="1"/>
  <c r="K15" i="17"/>
  <c r="I15" i="17"/>
  <c r="G15" i="17"/>
  <c r="J15" i="17" s="1"/>
  <c r="F15" i="17"/>
  <c r="E15" i="17"/>
  <c r="D15" i="17"/>
  <c r="K14" i="17"/>
  <c r="J14" i="17"/>
  <c r="I14" i="17"/>
  <c r="L14" i="17" s="1"/>
  <c r="M14" i="17" s="1"/>
  <c r="G14" i="17"/>
  <c r="F14" i="17"/>
  <c r="E14" i="17"/>
  <c r="D14" i="17"/>
  <c r="K13" i="17"/>
  <c r="J13" i="17"/>
  <c r="G13" i="17"/>
  <c r="F13" i="17"/>
  <c r="E13" i="17"/>
  <c r="D13" i="17"/>
  <c r="I13" i="17" s="1"/>
  <c r="L13" i="17" s="1"/>
  <c r="M13" i="17" s="1"/>
  <c r="K12" i="17"/>
  <c r="G12" i="17"/>
  <c r="J12" i="17" s="1"/>
  <c r="F12" i="17"/>
  <c r="I12" i="17" s="1"/>
  <c r="L12" i="17" s="1"/>
  <c r="M12" i="17" s="1"/>
  <c r="E12" i="17"/>
  <c r="D12" i="17"/>
  <c r="K11" i="17"/>
  <c r="G11" i="17"/>
  <c r="J11" i="17" s="1"/>
  <c r="F11" i="17"/>
  <c r="I11" i="17" s="1"/>
  <c r="E11" i="17"/>
  <c r="D11" i="17"/>
  <c r="K10" i="17"/>
  <c r="I10" i="17"/>
  <c r="G10" i="17"/>
  <c r="J10" i="17" s="1"/>
  <c r="F10" i="17"/>
  <c r="E10" i="17"/>
  <c r="D10" i="17"/>
  <c r="K9" i="17"/>
  <c r="J9" i="17"/>
  <c r="G9" i="17"/>
  <c r="F9" i="17"/>
  <c r="E9" i="17"/>
  <c r="D9" i="17"/>
  <c r="I9" i="17" s="1"/>
  <c r="L9" i="17" s="1"/>
  <c r="M9" i="17" s="1"/>
  <c r="K8" i="17"/>
  <c r="J8" i="17"/>
  <c r="G8" i="17"/>
  <c r="F8" i="17"/>
  <c r="E8" i="17"/>
  <c r="D8" i="17"/>
  <c r="I8" i="17" s="1"/>
  <c r="L8" i="17" s="1"/>
  <c r="M8" i="17" s="1"/>
  <c r="K7" i="17"/>
  <c r="G7" i="17"/>
  <c r="J7" i="17" s="1"/>
  <c r="F7" i="17"/>
  <c r="E7" i="17"/>
  <c r="D7" i="17"/>
  <c r="I7" i="17" s="1"/>
  <c r="K6" i="17"/>
  <c r="G6" i="17"/>
  <c r="J6" i="17" s="1"/>
  <c r="F6" i="17"/>
  <c r="E6" i="17"/>
  <c r="D6" i="17"/>
  <c r="I6" i="17" s="1"/>
  <c r="L6" i="17" s="1"/>
  <c r="M6" i="17" s="1"/>
  <c r="K5" i="17"/>
  <c r="G5" i="17"/>
  <c r="J5" i="17" s="1"/>
  <c r="F5" i="17"/>
  <c r="I5" i="17" s="1"/>
  <c r="E5" i="17"/>
  <c r="D5" i="17"/>
  <c r="K4" i="17"/>
  <c r="G4" i="17"/>
  <c r="J4" i="17" s="1"/>
  <c r="F4" i="17"/>
  <c r="I4" i="17" s="1"/>
  <c r="L4" i="17" s="1"/>
  <c r="M4" i="17" s="1"/>
  <c r="E4" i="17"/>
  <c r="D4" i="17"/>
  <c r="K3" i="17"/>
  <c r="I3" i="17"/>
  <c r="G3" i="17"/>
  <c r="J3" i="17" s="1"/>
  <c r="F3" i="17"/>
  <c r="E3" i="17"/>
  <c r="D3" i="17"/>
  <c r="L15" i="17" l="1"/>
  <c r="M15" i="17" s="1"/>
  <c r="N17" i="17"/>
  <c r="L11" i="17"/>
  <c r="M11" i="17" s="1"/>
  <c r="L10" i="17"/>
  <c r="M10" i="17" s="1"/>
  <c r="N12" i="17" s="1"/>
  <c r="L3" i="17"/>
  <c r="M3" i="17" s="1"/>
  <c r="L5" i="17"/>
  <c r="M5" i="17" s="1"/>
  <c r="L7" i="17"/>
  <c r="M7" i="17" s="1"/>
  <c r="N7" i="17" l="1"/>
  <c r="K32" i="17" l="1"/>
  <c r="J32" i="17"/>
  <c r="I32" i="17"/>
  <c r="L32" i="17" s="1"/>
  <c r="M32" i="17" s="1"/>
  <c r="G32" i="17"/>
  <c r="F32" i="17"/>
  <c r="E32" i="17"/>
  <c r="D32" i="17"/>
  <c r="K31" i="17"/>
  <c r="J31" i="17"/>
  <c r="G31" i="17"/>
  <c r="F31" i="17"/>
  <c r="E31" i="17"/>
  <c r="I31" i="17" s="1"/>
  <c r="L31" i="17" s="1"/>
  <c r="M31" i="17" s="1"/>
  <c r="D31" i="17"/>
  <c r="K30" i="17"/>
  <c r="I30" i="17"/>
  <c r="G30" i="17"/>
  <c r="J30" i="17" s="1"/>
  <c r="F30" i="17"/>
  <c r="E30" i="17"/>
  <c r="D30" i="17"/>
  <c r="K29" i="17"/>
  <c r="J29" i="17"/>
  <c r="G29" i="17"/>
  <c r="F29" i="17"/>
  <c r="E29" i="17"/>
  <c r="D29" i="17"/>
  <c r="I29" i="17" s="1"/>
  <c r="L29" i="17" s="1"/>
  <c r="M29" i="17" s="1"/>
  <c r="K28" i="17"/>
  <c r="J28" i="17"/>
  <c r="G28" i="17"/>
  <c r="F28" i="17"/>
  <c r="E28" i="17"/>
  <c r="D28" i="17"/>
  <c r="I28" i="17" s="1"/>
  <c r="L28" i="17" s="1"/>
  <c r="M28" i="17" s="1"/>
  <c r="K27" i="17"/>
  <c r="J27" i="17"/>
  <c r="G27" i="17"/>
  <c r="F27" i="17"/>
  <c r="E27" i="17"/>
  <c r="D27" i="17"/>
  <c r="I27" i="17" s="1"/>
  <c r="L27" i="17" s="1"/>
  <c r="M27" i="17" s="1"/>
  <c r="K26" i="17"/>
  <c r="J26" i="17"/>
  <c r="G26" i="17"/>
  <c r="F26" i="17"/>
  <c r="E26" i="17"/>
  <c r="D26" i="17"/>
  <c r="I26" i="17" s="1"/>
  <c r="L26" i="17" s="1"/>
  <c r="M26" i="17" s="1"/>
  <c r="K25" i="17"/>
  <c r="G25" i="17"/>
  <c r="J25" i="17" s="1"/>
  <c r="F25" i="17"/>
  <c r="E25" i="17"/>
  <c r="D25" i="17"/>
  <c r="I25" i="17" s="1"/>
  <c r="K24" i="17"/>
  <c r="G24" i="17"/>
  <c r="J24" i="17" s="1"/>
  <c r="F24" i="17"/>
  <c r="E24" i="17"/>
  <c r="D24" i="17"/>
  <c r="I24" i="17" s="1"/>
  <c r="L24" i="17" s="1"/>
  <c r="M24" i="17" s="1"/>
  <c r="K23" i="17"/>
  <c r="G23" i="17"/>
  <c r="J23" i="17" s="1"/>
  <c r="F23" i="17"/>
  <c r="E23" i="17"/>
  <c r="I23" i="17" s="1"/>
  <c r="D23" i="17"/>
  <c r="K22" i="17"/>
  <c r="I22" i="17"/>
  <c r="G22" i="17"/>
  <c r="J22" i="17" s="1"/>
  <c r="F22" i="17"/>
  <c r="E22" i="17"/>
  <c r="D22" i="17"/>
  <c r="K21" i="17"/>
  <c r="J21" i="17"/>
  <c r="I21" i="17"/>
  <c r="L21" i="17" s="1"/>
  <c r="M21" i="17" s="1"/>
  <c r="G21" i="17"/>
  <c r="F21" i="17"/>
  <c r="E21" i="17"/>
  <c r="D21" i="17"/>
  <c r="K20" i="17"/>
  <c r="J20" i="17"/>
  <c r="G20" i="17"/>
  <c r="F20" i="17"/>
  <c r="E20" i="17"/>
  <c r="D20" i="17"/>
  <c r="I20" i="17" s="1"/>
  <c r="L20" i="17" s="1"/>
  <c r="M20" i="17" s="1"/>
  <c r="K19" i="17"/>
  <c r="J19" i="17"/>
  <c r="G19" i="17"/>
  <c r="F19" i="17"/>
  <c r="E19" i="17"/>
  <c r="D19" i="17"/>
  <c r="I19" i="17" s="1"/>
  <c r="L19" i="17" s="1"/>
  <c r="M19" i="17" s="1"/>
  <c r="K18" i="17"/>
  <c r="G18" i="17"/>
  <c r="J18" i="17" s="1"/>
  <c r="F18" i="17"/>
  <c r="E18" i="17"/>
  <c r="D18" i="17"/>
  <c r="I18" i="17" s="1"/>
  <c r="L30" i="17" l="1"/>
  <c r="M30" i="17" s="1"/>
  <c r="N32" i="17"/>
  <c r="L22" i="17"/>
  <c r="M22" i="17" s="1"/>
  <c r="L23" i="17"/>
  <c r="M23" i="17" s="1"/>
  <c r="L18" i="17"/>
  <c r="M18" i="17" s="1"/>
  <c r="N22" i="17" s="1"/>
  <c r="L25" i="17"/>
  <c r="M25" i="17" s="1"/>
  <c r="N27" i="17" l="1"/>
  <c r="I177" i="14" l="1"/>
  <c r="H177" i="14"/>
  <c r="E177" i="14"/>
  <c r="E176" i="14"/>
  <c r="E175" i="14"/>
  <c r="E174" i="14"/>
  <c r="E173" i="14"/>
  <c r="E172" i="14"/>
  <c r="E171" i="14"/>
  <c r="E170" i="14"/>
  <c r="E169" i="14"/>
  <c r="E168" i="14"/>
  <c r="E167" i="14"/>
  <c r="E166" i="14"/>
  <c r="E165" i="14"/>
  <c r="E164" i="14"/>
  <c r="E163" i="14"/>
  <c r="E162" i="14"/>
  <c r="E161" i="14"/>
  <c r="E160" i="14"/>
  <c r="E159" i="14"/>
  <c r="E158" i="14"/>
  <c r="E157" i="14"/>
  <c r="E156" i="14"/>
  <c r="E155" i="14"/>
  <c r="E154" i="14"/>
  <c r="E153" i="14"/>
  <c r="E152" i="14"/>
  <c r="E151" i="14"/>
  <c r="E150" i="14"/>
  <c r="E149" i="14"/>
  <c r="E148" i="14"/>
  <c r="E147" i="14"/>
  <c r="E146" i="14"/>
  <c r="E145" i="14"/>
  <c r="E144" i="14"/>
  <c r="E143" i="14"/>
  <c r="E142" i="14"/>
  <c r="E141" i="14"/>
  <c r="E140" i="14"/>
  <c r="E139" i="14"/>
  <c r="E138" i="14"/>
  <c r="E137" i="14"/>
  <c r="E136" i="14"/>
  <c r="E135" i="14"/>
  <c r="E134" i="14"/>
  <c r="E133" i="14"/>
  <c r="E132" i="14"/>
  <c r="J177" i="14" s="1"/>
  <c r="E131" i="14"/>
  <c r="G177" i="14" s="1"/>
  <c r="E3" i="14"/>
  <c r="H130" i="14"/>
  <c r="E130" i="14"/>
  <c r="E129" i="14"/>
  <c r="E128" i="14"/>
  <c r="E127" i="14"/>
  <c r="E126" i="14"/>
  <c r="E125" i="14"/>
  <c r="E124" i="14"/>
  <c r="E123" i="14"/>
  <c r="E122" i="14"/>
  <c r="E121" i="14"/>
  <c r="E120" i="14"/>
  <c r="E119" i="14"/>
  <c r="E118" i="14"/>
  <c r="E117" i="14"/>
  <c r="E116" i="14"/>
  <c r="E115" i="14"/>
  <c r="E114" i="14"/>
  <c r="E113" i="14"/>
  <c r="E112" i="14"/>
  <c r="E111" i="14"/>
  <c r="E110" i="14"/>
  <c r="E109" i="14"/>
  <c r="E108" i="14"/>
  <c r="E107" i="14"/>
  <c r="E106" i="14"/>
  <c r="E105" i="14"/>
  <c r="E104" i="14"/>
  <c r="E103" i="14"/>
  <c r="E102" i="14"/>
  <c r="E101" i="14"/>
  <c r="E100" i="14"/>
  <c r="E99" i="14"/>
  <c r="E98" i="14"/>
  <c r="E97" i="14"/>
  <c r="E96" i="14"/>
  <c r="E95" i="14"/>
  <c r="E94" i="14"/>
  <c r="E93" i="14"/>
  <c r="E92" i="14"/>
  <c r="E91" i="14"/>
  <c r="E90" i="14"/>
  <c r="E89" i="14"/>
  <c r="E88" i="14"/>
  <c r="E87" i="14"/>
  <c r="E86" i="14"/>
  <c r="E85" i="14"/>
  <c r="E84" i="14"/>
  <c r="E83" i="14"/>
  <c r="E82" i="14"/>
  <c r="E81" i="14"/>
  <c r="E80" i="14"/>
  <c r="E79" i="14"/>
  <c r="E78" i="14"/>
  <c r="E77" i="14"/>
  <c r="E76" i="14"/>
  <c r="E75" i="14"/>
  <c r="E74" i="14"/>
  <c r="E73" i="14"/>
  <c r="E72" i="14"/>
  <c r="E71" i="14"/>
  <c r="E70" i="14"/>
  <c r="H69" i="14"/>
  <c r="E69" i="14"/>
  <c r="E68" i="14"/>
  <c r="E67" i="14"/>
  <c r="E66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I69" i="14" s="1"/>
  <c r="E6" i="14"/>
  <c r="E5" i="14"/>
  <c r="E4" i="14"/>
  <c r="E2" i="14"/>
  <c r="J130" i="14" l="1"/>
  <c r="I130" i="14"/>
  <c r="G69" i="14"/>
  <c r="G130" i="14"/>
  <c r="J69" i="14"/>
</calcChain>
</file>

<file path=xl/sharedStrings.xml><?xml version="1.0" encoding="utf-8"?>
<sst xmlns="http://schemas.openxmlformats.org/spreadsheetml/2006/main" count="6026" uniqueCount="70">
  <si>
    <t>Replicate</t>
  </si>
  <si>
    <t>control</t>
  </si>
  <si>
    <t>G1</t>
  </si>
  <si>
    <t>A</t>
  </si>
  <si>
    <t>0=male</t>
  </si>
  <si>
    <t>1=female</t>
  </si>
  <si>
    <t>17/09 start</t>
  </si>
  <si>
    <t>B</t>
  </si>
  <si>
    <t>C</t>
  </si>
  <si>
    <t>D</t>
  </si>
  <si>
    <t>E</t>
  </si>
  <si>
    <t>100 ug/L</t>
  </si>
  <si>
    <t>gesamt</t>
  </si>
  <si>
    <t>G2</t>
  </si>
  <si>
    <t>G3</t>
  </si>
  <si>
    <t>mean %</t>
  </si>
  <si>
    <t>SD %</t>
  </si>
  <si>
    <t>survival %</t>
  </si>
  <si>
    <t>sum</t>
  </si>
  <si>
    <t>Replikat</t>
  </si>
  <si>
    <t>Summe</t>
  </si>
  <si>
    <t>Survival %</t>
  </si>
  <si>
    <t>solvent</t>
  </si>
  <si>
    <t>Larven ID</t>
  </si>
  <si>
    <t>Tag der Emergenz</t>
  </si>
  <si>
    <t>Datum</t>
  </si>
  <si>
    <t>Geschlecht</t>
  </si>
  <si>
    <t>Tag der Verpuppung</t>
  </si>
  <si>
    <t>Treatment</t>
  </si>
  <si>
    <t>Generation</t>
  </si>
  <si>
    <t>eingesetzt</t>
  </si>
  <si>
    <t>emergiert</t>
  </si>
  <si>
    <t>Mortalität</t>
  </si>
  <si>
    <t>Mortalität %</t>
  </si>
  <si>
    <t>Tag Abnahme</t>
  </si>
  <si>
    <t>Gelege ID</t>
  </si>
  <si>
    <t>Eieranzahl pro Gelege eggs</t>
  </si>
  <si>
    <t>Fertilität
(0,1)</t>
  </si>
  <si>
    <t>Anzahl Gelege</t>
  </si>
  <si>
    <t>Anzahl fertile
Gelege</t>
  </si>
  <si>
    <t>Mittelwert
Anzahl Eier</t>
  </si>
  <si>
    <t>Stabw.S
Anzahl Eier</t>
  </si>
  <si>
    <t>fertile
Gelege</t>
  </si>
  <si>
    <t>MW Eier  
pro Gelege</t>
  </si>
  <si>
    <t>Anzahl 
Weibchen</t>
  </si>
  <si>
    <t>fertile Gelege pro
Weibchen</t>
  </si>
  <si>
    <t>SUM Anzahl W</t>
  </si>
  <si>
    <t>fertile Gelege/SUM W</t>
  </si>
  <si>
    <t xml:space="preserve">fertile Eigelege Gesamt/ Anzahl Weibchen </t>
  </si>
  <si>
    <t>neuberechnet von JO</t>
  </si>
  <si>
    <t>fertile Gelege/W</t>
  </si>
  <si>
    <t>Eier/Gelege</t>
  </si>
  <si>
    <t>Anteil W</t>
  </si>
  <si>
    <t>EmT50</t>
  </si>
  <si>
    <t>PGR A</t>
  </si>
  <si>
    <t>PGR B</t>
  </si>
  <si>
    <t>PGR</t>
  </si>
  <si>
    <t>j</t>
  </si>
  <si>
    <t>i</t>
  </si>
  <si>
    <t>h</t>
  </si>
  <si>
    <t>f</t>
  </si>
  <si>
    <t>g</t>
  </si>
  <si>
    <t>j*i*h</t>
  </si>
  <si>
    <t>1-f/100</t>
  </si>
  <si>
    <t>1/g</t>
  </si>
  <si>
    <t>A*B</t>
  </si>
  <si>
    <t>total</t>
  </si>
  <si>
    <t>14/10 start</t>
  </si>
  <si>
    <t>fertile Eigelege/female</t>
  </si>
  <si>
    <t>10/11 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</si>
</sst>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[Red]&quot;-&quot;&quot;$&quot;#,##0.00"/>
    <numFmt numFmtId="165" formatCode="&quot;$&quot;#,##0.00;[Red]&quot;-$&quot;#,##0.00"/>
  </numFmts>
  <fonts count="11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8"/>
      <name val="Calibri"/>
      <family val="2"/>
      <charset val="1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6">
    <xf numFmtId="0" fontId="0" fillId="0" borderId="0"/>
    <xf numFmtId="0" fontId="2" fillId="0" borderId="0"/>
    <xf numFmtId="0" fontId="2" fillId="0" borderId="0" applyBorder="0" applyProtection="0"/>
    <xf numFmtId="0" fontId="1" fillId="0" borderId="0"/>
    <xf numFmtId="0" fontId="5" fillId="0" borderId="0"/>
    <xf numFmtId="0" fontId="3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7" fillId="0" borderId="0"/>
    <xf numFmtId="164" fontId="7" fillId="0" borderId="0"/>
    <xf numFmtId="0" fontId="8" fillId="0" borderId="0"/>
    <xf numFmtId="0" fontId="3" fillId="0" borderId="0" applyNumberFormat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0" fillId="0" borderId="0" applyNumberFormat="0" applyBorder="0" applyProtection="0"/>
    <xf numFmtId="165" fontId="10" fillId="0" borderId="0" applyBorder="0" applyProtection="0"/>
  </cellStyleXfs>
  <cellXfs count="4">
    <xf numFmtId="0" fontId="0" fillId="0" borderId="0" xfId="0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/>
  </cellXfs>
  <cellStyles count="16">
    <cellStyle name="Excel Built-in Normal" xfId="1" xr:uid="{00000000-0005-0000-0000-000006000000}"/>
    <cellStyle name="Excel Built-in Normal 2" xfId="2" xr:uid="{00000000-0005-0000-0000-000007000000}"/>
    <cellStyle name="Excel Built-in Normal 2 2" xfId="11" xr:uid="{4FD5740B-1CED-49A3-A936-2B950B3F5744}"/>
    <cellStyle name="Excel Built-in Normal 3" xfId="5" xr:uid="{76BE9CA6-D426-4419-A0BD-D540B2A8E2A9}"/>
    <cellStyle name="Heading" xfId="6" xr:uid="{BDBB20D9-7E55-4AA1-A4CC-CB5280A05EE5}"/>
    <cellStyle name="Heading 2" xfId="12" xr:uid="{534D731E-7FBC-48CD-8BD0-624D62F8DAF2}"/>
    <cellStyle name="Heading1" xfId="7" xr:uid="{00C19234-0569-4CFC-BCA6-1E37F63ABB53}"/>
    <cellStyle name="Heading1 2" xfId="13" xr:uid="{B477D622-B826-4F52-A15B-21B44086EE40}"/>
    <cellStyle name="Normal" xfId="0" builtinId="0"/>
    <cellStyle name="Normale 2" xfId="3" xr:uid="{E40623DA-4F27-4F60-9E96-D6F22A62B25F}"/>
    <cellStyle name="Result" xfId="8" xr:uid="{15D44D8F-1189-4C34-8F54-B083B2692BFE}"/>
    <cellStyle name="Result 2" xfId="14" xr:uid="{3655E18F-7C6A-42B4-87E9-9D768842C3FE}"/>
    <cellStyle name="Result2" xfId="9" xr:uid="{0400117B-8D02-494C-B8B0-E17073B97ECF}"/>
    <cellStyle name="Result2 2" xfId="15" xr:uid="{1767FC88-A3EF-4E00-9B07-0018629CE9C7}"/>
    <cellStyle name="Standard 2" xfId="4" xr:uid="{D1C4C4D7-EA28-43D5-B1F2-7CCB6F24A1C0}"/>
    <cellStyle name="Standard 3" xfId="10" xr:uid="{4D797E26-1E13-44A9-9101-A20B25736975}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183"/>
      <rgbColor rgb="FFCC99FF"/>
      <rgbColor rgb="FFFFC7CE"/>
      <rgbColor rgb="FF3366FF"/>
      <rgbColor rgb="FF33CCCC"/>
      <rgbColor rgb="FF92D050"/>
      <rgbColor rgb="FFFFCC00"/>
      <rgbColor rgb="FFFF9900"/>
      <rgbColor rgb="FFED7D31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ren\AppData\Local\Temp\b3f5a866-7d26-4967-b9af-3f6b2aa38a03_Masterarbeit%20Auswertung%20Daten.zip.a03\Masterarbeit%20Auswertung%20Daten\LifeCycle_PGRGeneration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ren\AppData\Local\Temp\a73b68df-bc51-4abb-bd2c-3389bd7f292f_Masterarbeit%20Auswertung%20Daten.zip.92f\Masterarbeit%20Auswertung%20Daten\LifeCycle_PGRGeneration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hdaten"/>
      <sheetName val="Emergenz"/>
      <sheetName val="Emergenz kumulativ %"/>
      <sheetName val="Emergenz kumulativ W %"/>
      <sheetName val="EmT50 W Replikate SS"/>
      <sheetName val="Geschlechterverhältniss"/>
      <sheetName val="Mortalität"/>
      <sheetName val="Gelege Rohdaten"/>
      <sheetName val="Gelege"/>
      <sheetName val="PGR"/>
    </sheetNames>
    <sheetDataSet>
      <sheetData sheetId="0" refreshError="1"/>
      <sheetData sheetId="1">
        <row r="3">
          <cell r="AZ3">
            <v>18</v>
          </cell>
        </row>
        <row r="4">
          <cell r="AZ4">
            <v>28</v>
          </cell>
        </row>
        <row r="5">
          <cell r="AZ5">
            <v>29</v>
          </cell>
        </row>
        <row r="6">
          <cell r="AZ6">
            <v>29</v>
          </cell>
        </row>
        <row r="7">
          <cell r="AZ7">
            <v>25</v>
          </cell>
        </row>
        <row r="8">
          <cell r="AZ8">
            <v>23</v>
          </cell>
        </row>
        <row r="9">
          <cell r="AZ9">
            <v>27</v>
          </cell>
        </row>
        <row r="10">
          <cell r="AZ10">
            <v>27</v>
          </cell>
        </row>
        <row r="11">
          <cell r="AZ11">
            <v>0</v>
          </cell>
        </row>
        <row r="12">
          <cell r="AZ12">
            <v>25</v>
          </cell>
        </row>
        <row r="13">
          <cell r="AZ13">
            <v>12</v>
          </cell>
        </row>
        <row r="14">
          <cell r="AZ14">
            <v>29</v>
          </cell>
        </row>
        <row r="15">
          <cell r="AZ15">
            <v>30</v>
          </cell>
        </row>
        <row r="16">
          <cell r="AZ16">
            <v>27</v>
          </cell>
        </row>
        <row r="17">
          <cell r="AZ17">
            <v>22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2">
          <cell r="G2">
            <v>40</v>
          </cell>
        </row>
        <row r="3">
          <cell r="G3">
            <v>6.666666666666667</v>
          </cell>
        </row>
        <row r="4">
          <cell r="G4">
            <v>3.3333333333333335</v>
          </cell>
        </row>
        <row r="5">
          <cell r="G5">
            <v>3.3333333333333335</v>
          </cell>
        </row>
        <row r="6">
          <cell r="G6">
            <v>16.666666666666664</v>
          </cell>
        </row>
        <row r="7">
          <cell r="G7">
            <v>23.333333333333332</v>
          </cell>
        </row>
        <row r="8">
          <cell r="G8">
            <v>10</v>
          </cell>
        </row>
        <row r="9">
          <cell r="G9">
            <v>10</v>
          </cell>
        </row>
        <row r="10">
          <cell r="G10">
            <v>100</v>
          </cell>
        </row>
        <row r="11">
          <cell r="G11">
            <v>16.666666666666664</v>
          </cell>
        </row>
        <row r="12">
          <cell r="G12">
            <v>60</v>
          </cell>
        </row>
        <row r="13">
          <cell r="G13">
            <v>3.3333333333333335</v>
          </cell>
        </row>
        <row r="14">
          <cell r="G14">
            <v>0</v>
          </cell>
        </row>
        <row r="15">
          <cell r="G15">
            <v>10</v>
          </cell>
        </row>
        <row r="16">
          <cell r="G16">
            <v>26.666666666666668</v>
          </cell>
        </row>
      </sheetData>
      <sheetData sheetId="7" refreshError="1"/>
      <sheetData sheetId="8">
        <row r="2">
          <cell r="D2">
            <v>67</v>
          </cell>
          <cell r="G2">
            <v>9</v>
          </cell>
          <cell r="J2">
            <v>1.098360655737705</v>
          </cell>
        </row>
        <row r="3">
          <cell r="D3">
            <v>67</v>
          </cell>
          <cell r="G3">
            <v>11</v>
          </cell>
        </row>
        <row r="4">
          <cell r="D4">
            <v>67</v>
          </cell>
          <cell r="G4">
            <v>16</v>
          </cell>
        </row>
        <row r="5">
          <cell r="D5">
            <v>67</v>
          </cell>
          <cell r="G5">
            <v>13</v>
          </cell>
        </row>
        <row r="6">
          <cell r="D6">
            <v>67</v>
          </cell>
          <cell r="G6">
            <v>12</v>
          </cell>
        </row>
        <row r="7">
          <cell r="D7">
            <v>58</v>
          </cell>
          <cell r="G7">
            <v>12</v>
          </cell>
          <cell r="J7">
            <v>1.288888888888889</v>
          </cell>
        </row>
        <row r="8">
          <cell r="D8">
            <v>58</v>
          </cell>
          <cell r="G8">
            <v>9</v>
          </cell>
        </row>
        <row r="9">
          <cell r="D9">
            <v>58</v>
          </cell>
          <cell r="G9">
            <v>11</v>
          </cell>
        </row>
        <row r="10">
          <cell r="D10">
            <v>58</v>
          </cell>
          <cell r="G10">
            <v>0</v>
          </cell>
        </row>
        <row r="11">
          <cell r="D11">
            <v>58</v>
          </cell>
          <cell r="G11">
            <v>13</v>
          </cell>
        </row>
        <row r="12">
          <cell r="D12">
            <v>68</v>
          </cell>
          <cell r="G12">
            <v>8</v>
          </cell>
        </row>
        <row r="13">
          <cell r="D13">
            <v>68</v>
          </cell>
          <cell r="G13">
            <v>19</v>
          </cell>
        </row>
        <row r="14">
          <cell r="D14">
            <v>68</v>
          </cell>
          <cell r="G14">
            <v>15</v>
          </cell>
        </row>
        <row r="15">
          <cell r="D15">
            <v>68</v>
          </cell>
          <cell r="G15">
            <v>16</v>
          </cell>
        </row>
        <row r="16">
          <cell r="D16">
            <v>68</v>
          </cell>
          <cell r="G16">
            <v>10</v>
          </cell>
        </row>
        <row r="17">
          <cell r="J17">
            <v>0.79245283018867929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hdaten"/>
      <sheetName val="Emergenz"/>
      <sheetName val="Emergenz kumulativ %"/>
      <sheetName val="Emergenz kumulativ W %"/>
      <sheetName val="EmT50 W Replikate SS"/>
      <sheetName val="Geschlechterverhältniss"/>
      <sheetName val="Mortalität"/>
      <sheetName val="Gelege Rohdaten"/>
      <sheetName val="Gelege"/>
      <sheetName val="PGR"/>
    </sheetNames>
    <sheetDataSet>
      <sheetData sheetId="0"/>
      <sheetData sheetId="1">
        <row r="18">
          <cell r="AZ18">
            <v>28</v>
          </cell>
        </row>
        <row r="19">
          <cell r="AZ19">
            <v>25</v>
          </cell>
        </row>
        <row r="20">
          <cell r="AZ20">
            <v>27</v>
          </cell>
        </row>
        <row r="21">
          <cell r="AZ21">
            <v>24</v>
          </cell>
        </row>
        <row r="22">
          <cell r="AZ22">
            <v>26</v>
          </cell>
        </row>
        <row r="23">
          <cell r="AZ23">
            <v>25</v>
          </cell>
        </row>
        <row r="24">
          <cell r="AZ24">
            <v>23</v>
          </cell>
        </row>
        <row r="25">
          <cell r="AZ25">
            <v>20</v>
          </cell>
        </row>
        <row r="26">
          <cell r="AZ26">
            <v>28</v>
          </cell>
        </row>
        <row r="27">
          <cell r="AZ27">
            <v>29</v>
          </cell>
        </row>
        <row r="28">
          <cell r="AZ28">
            <v>24</v>
          </cell>
        </row>
        <row r="29">
          <cell r="AZ29">
            <v>15</v>
          </cell>
        </row>
        <row r="30">
          <cell r="AZ30">
            <v>18</v>
          </cell>
        </row>
        <row r="31">
          <cell r="AZ31">
            <v>21</v>
          </cell>
        </row>
        <row r="32">
          <cell r="AZ32">
            <v>17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17">
          <cell r="G17">
            <v>6.666666666666667</v>
          </cell>
        </row>
        <row r="18">
          <cell r="G18">
            <v>16.666666666666664</v>
          </cell>
        </row>
        <row r="19">
          <cell r="G19">
            <v>10</v>
          </cell>
        </row>
        <row r="20">
          <cell r="G20">
            <v>20</v>
          </cell>
        </row>
        <row r="21">
          <cell r="G21">
            <v>13.333333333333334</v>
          </cell>
        </row>
        <row r="22">
          <cell r="G22">
            <v>16.666666666666664</v>
          </cell>
        </row>
        <row r="23">
          <cell r="G23">
            <v>23.333333333333332</v>
          </cell>
        </row>
        <row r="24">
          <cell r="G24">
            <v>33.333333333333329</v>
          </cell>
        </row>
        <row r="25">
          <cell r="G25">
            <v>6.666666666666667</v>
          </cell>
        </row>
        <row r="26">
          <cell r="G26">
            <v>3.3333333333333335</v>
          </cell>
        </row>
        <row r="27">
          <cell r="G27">
            <v>20</v>
          </cell>
        </row>
        <row r="28">
          <cell r="G28">
            <v>50</v>
          </cell>
        </row>
        <row r="29">
          <cell r="G29">
            <v>40</v>
          </cell>
        </row>
        <row r="30">
          <cell r="G30">
            <v>30</v>
          </cell>
        </row>
        <row r="31">
          <cell r="G31">
            <v>43.333333333333336</v>
          </cell>
        </row>
      </sheetData>
      <sheetData sheetId="7" refreshError="1"/>
      <sheetData sheetId="8">
        <row r="2">
          <cell r="J2">
            <v>1.5121951219512195</v>
          </cell>
        </row>
        <row r="7">
          <cell r="J7">
            <v>1.524390243902439</v>
          </cell>
        </row>
        <row r="17">
          <cell r="D17">
            <v>54</v>
          </cell>
          <cell r="G17">
            <v>14</v>
          </cell>
          <cell r="J17">
            <v>0.9152542372881356</v>
          </cell>
        </row>
        <row r="18">
          <cell r="D18">
            <v>54</v>
          </cell>
          <cell r="G18">
            <v>9</v>
          </cell>
        </row>
        <row r="19">
          <cell r="D19">
            <v>54</v>
          </cell>
          <cell r="G19">
            <v>9</v>
          </cell>
        </row>
        <row r="20">
          <cell r="D20">
            <v>54</v>
          </cell>
          <cell r="G20">
            <v>16</v>
          </cell>
        </row>
        <row r="21">
          <cell r="D21">
            <v>54</v>
          </cell>
          <cell r="G21">
            <v>11</v>
          </cell>
        </row>
        <row r="22">
          <cell r="D22">
            <v>49</v>
          </cell>
          <cell r="G22">
            <v>11</v>
          </cell>
        </row>
        <row r="23">
          <cell r="D23">
            <v>49</v>
          </cell>
          <cell r="G23">
            <v>9</v>
          </cell>
        </row>
        <row r="24">
          <cell r="D24">
            <v>49</v>
          </cell>
          <cell r="G24">
            <v>7</v>
          </cell>
        </row>
        <row r="25">
          <cell r="D25">
            <v>49</v>
          </cell>
          <cell r="G25">
            <v>15</v>
          </cell>
        </row>
        <row r="26">
          <cell r="D26">
            <v>49</v>
          </cell>
          <cell r="G26">
            <v>15</v>
          </cell>
        </row>
        <row r="27">
          <cell r="D27">
            <v>34</v>
          </cell>
          <cell r="G27">
            <v>12</v>
          </cell>
        </row>
        <row r="28">
          <cell r="D28">
            <v>34</v>
          </cell>
          <cell r="G28">
            <v>6</v>
          </cell>
        </row>
        <row r="29">
          <cell r="D29">
            <v>34</v>
          </cell>
          <cell r="G29">
            <v>9</v>
          </cell>
        </row>
        <row r="30">
          <cell r="D30">
            <v>34</v>
          </cell>
          <cell r="G30">
            <v>11</v>
          </cell>
        </row>
        <row r="31">
          <cell r="D31">
            <v>34</v>
          </cell>
          <cell r="G31">
            <v>4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A1801-228D-4986-8208-BE43CEF7BB89}">
  <dimension ref="A1:AC423"/>
  <sheetViews>
    <sheetView topLeftCell="A106" workbookViewId="0">
      <selection activeCell="S290" sqref="S290"/>
    </sheetView>
  </sheetViews>
  <sheetFormatPr defaultRowHeight="15" x14ac:dyDescent="0.25"/>
  <cols>
    <col min="1" max="1" width="13.140625" customWidth="1"/>
    <col min="3" max="3" width="16.140625" customWidth="1"/>
    <col min="5" max="5" width="16.7109375" customWidth="1"/>
    <col min="6" max="6" width="13.28515625" customWidth="1"/>
    <col min="13" max="13" width="12.7109375" customWidth="1"/>
    <col min="21" max="21" width="11" customWidth="1"/>
  </cols>
  <sheetData>
    <row r="1" spans="1:29" x14ac:dyDescent="0.25">
      <c r="A1" t="s">
        <v>28</v>
      </c>
      <c r="B1" t="s">
        <v>23</v>
      </c>
      <c r="C1" t="s">
        <v>29</v>
      </c>
      <c r="D1" t="s">
        <v>19</v>
      </c>
      <c r="E1" t="s">
        <v>24</v>
      </c>
      <c r="F1" t="s">
        <v>25</v>
      </c>
      <c r="G1" t="s">
        <v>26</v>
      </c>
      <c r="K1" t="s">
        <v>28</v>
      </c>
      <c r="L1" t="s">
        <v>23</v>
      </c>
      <c r="M1" t="s">
        <v>29</v>
      </c>
      <c r="N1" t="s">
        <v>19</v>
      </c>
      <c r="O1" t="s">
        <v>24</v>
      </c>
      <c r="P1" t="s">
        <v>25</v>
      </c>
      <c r="Q1" t="s">
        <v>26</v>
      </c>
      <c r="U1" t="s">
        <v>28</v>
      </c>
      <c r="V1" t="s">
        <v>23</v>
      </c>
      <c r="W1" t="s">
        <v>29</v>
      </c>
      <c r="X1" t="s">
        <v>19</v>
      </c>
      <c r="Y1" t="s">
        <v>24</v>
      </c>
      <c r="Z1" t="s">
        <v>25</v>
      </c>
      <c r="AA1" t="s">
        <v>26</v>
      </c>
    </row>
    <row r="2" spans="1:29" x14ac:dyDescent="0.25">
      <c r="A2" s="1" t="s">
        <v>1</v>
      </c>
      <c r="B2">
        <v>1</v>
      </c>
      <c r="C2" t="s">
        <v>2</v>
      </c>
      <c r="D2" t="s">
        <v>3</v>
      </c>
      <c r="E2">
        <v>17</v>
      </c>
      <c r="F2">
        <v>44108</v>
      </c>
      <c r="G2">
        <v>0</v>
      </c>
      <c r="I2" t="s">
        <v>4</v>
      </c>
      <c r="K2" s="1" t="s">
        <v>1</v>
      </c>
      <c r="L2">
        <v>1</v>
      </c>
      <c r="M2" t="s">
        <v>13</v>
      </c>
      <c r="N2" t="s">
        <v>3</v>
      </c>
      <c r="O2">
        <v>16</v>
      </c>
      <c r="P2">
        <v>44134</v>
      </c>
      <c r="Q2">
        <v>0</v>
      </c>
      <c r="S2" t="s">
        <v>4</v>
      </c>
      <c r="U2" s="1" t="s">
        <v>1</v>
      </c>
      <c r="V2">
        <v>1</v>
      </c>
      <c r="W2" t="s">
        <v>14</v>
      </c>
      <c r="X2" t="s">
        <v>3</v>
      </c>
      <c r="Y2">
        <v>17</v>
      </c>
      <c r="Z2">
        <v>44162</v>
      </c>
      <c r="AA2">
        <v>0</v>
      </c>
      <c r="AC2" t="s">
        <v>4</v>
      </c>
    </row>
    <row r="3" spans="1:29" x14ac:dyDescent="0.25">
      <c r="A3" s="1" t="s">
        <v>1</v>
      </c>
      <c r="B3">
        <v>2</v>
      </c>
      <c r="C3" t="s">
        <v>2</v>
      </c>
      <c r="D3" t="s">
        <v>3</v>
      </c>
      <c r="E3">
        <v>17</v>
      </c>
      <c r="F3">
        <v>44108</v>
      </c>
      <c r="G3">
        <v>0</v>
      </c>
      <c r="I3" t="s">
        <v>5</v>
      </c>
      <c r="K3" s="1" t="s">
        <v>1</v>
      </c>
      <c r="L3">
        <v>2</v>
      </c>
      <c r="M3" t="s">
        <v>13</v>
      </c>
      <c r="N3" t="s">
        <v>3</v>
      </c>
      <c r="O3">
        <v>16</v>
      </c>
      <c r="P3">
        <v>44134</v>
      </c>
      <c r="Q3">
        <v>0</v>
      </c>
      <c r="S3" t="s">
        <v>5</v>
      </c>
      <c r="U3" s="1" t="s">
        <v>1</v>
      </c>
      <c r="V3">
        <v>2</v>
      </c>
      <c r="W3" t="s">
        <v>14</v>
      </c>
      <c r="X3" t="s">
        <v>3</v>
      </c>
      <c r="Y3">
        <v>17</v>
      </c>
      <c r="Z3">
        <v>44162</v>
      </c>
      <c r="AA3">
        <v>0</v>
      </c>
      <c r="AC3" t="s">
        <v>5</v>
      </c>
    </row>
    <row r="4" spans="1:29" x14ac:dyDescent="0.25">
      <c r="A4" s="1" t="s">
        <v>1</v>
      </c>
      <c r="B4">
        <v>3</v>
      </c>
      <c r="C4" t="s">
        <v>2</v>
      </c>
      <c r="D4" t="s">
        <v>3</v>
      </c>
      <c r="E4">
        <v>17</v>
      </c>
      <c r="F4">
        <v>44108</v>
      </c>
      <c r="G4">
        <v>0</v>
      </c>
      <c r="I4" t="s">
        <v>6</v>
      </c>
      <c r="K4" s="1" t="s">
        <v>1</v>
      </c>
      <c r="L4">
        <v>3</v>
      </c>
      <c r="M4" t="s">
        <v>13</v>
      </c>
      <c r="N4" t="s">
        <v>3</v>
      </c>
      <c r="O4">
        <v>16</v>
      </c>
      <c r="P4">
        <v>44134</v>
      </c>
      <c r="Q4">
        <v>0</v>
      </c>
      <c r="S4" t="s">
        <v>67</v>
      </c>
      <c r="U4" s="1" t="s">
        <v>1</v>
      </c>
      <c r="V4">
        <v>3</v>
      </c>
      <c r="W4" t="s">
        <v>14</v>
      </c>
      <c r="X4" t="s">
        <v>3</v>
      </c>
      <c r="Y4">
        <v>17</v>
      </c>
      <c r="Z4">
        <v>44162</v>
      </c>
      <c r="AA4">
        <v>0</v>
      </c>
      <c r="AC4" t="s">
        <v>69</v>
      </c>
    </row>
    <row r="5" spans="1:29" x14ac:dyDescent="0.25">
      <c r="A5" s="1" t="s">
        <v>1</v>
      </c>
      <c r="B5">
        <v>4</v>
      </c>
      <c r="C5" t="s">
        <v>2</v>
      </c>
      <c r="D5" t="s">
        <v>3</v>
      </c>
      <c r="E5">
        <v>18</v>
      </c>
      <c r="F5">
        <v>44109</v>
      </c>
      <c r="G5">
        <v>1</v>
      </c>
      <c r="K5" s="1" t="s">
        <v>1</v>
      </c>
      <c r="L5">
        <v>4</v>
      </c>
      <c r="M5" t="s">
        <v>13</v>
      </c>
      <c r="N5" t="s">
        <v>3</v>
      </c>
      <c r="O5">
        <v>16</v>
      </c>
      <c r="P5">
        <v>44134</v>
      </c>
      <c r="Q5">
        <v>1</v>
      </c>
      <c r="U5" s="1" t="s">
        <v>1</v>
      </c>
      <c r="V5">
        <v>4</v>
      </c>
      <c r="W5" t="s">
        <v>14</v>
      </c>
      <c r="X5" t="s">
        <v>3</v>
      </c>
      <c r="Y5">
        <v>17</v>
      </c>
      <c r="Z5">
        <v>44162</v>
      </c>
      <c r="AA5">
        <v>0</v>
      </c>
    </row>
    <row r="6" spans="1:29" x14ac:dyDescent="0.25">
      <c r="A6" s="1" t="s">
        <v>1</v>
      </c>
      <c r="B6">
        <v>5</v>
      </c>
      <c r="C6" t="s">
        <v>2</v>
      </c>
      <c r="D6" t="s">
        <v>3</v>
      </c>
      <c r="E6">
        <v>18</v>
      </c>
      <c r="F6">
        <v>44109</v>
      </c>
      <c r="G6">
        <v>1</v>
      </c>
      <c r="K6" s="1" t="s">
        <v>1</v>
      </c>
      <c r="L6">
        <v>5</v>
      </c>
      <c r="M6" t="s">
        <v>13</v>
      </c>
      <c r="N6" t="s">
        <v>3</v>
      </c>
      <c r="O6">
        <v>17</v>
      </c>
      <c r="P6">
        <v>44135</v>
      </c>
      <c r="Q6">
        <v>0</v>
      </c>
      <c r="U6" s="1" t="s">
        <v>1</v>
      </c>
      <c r="V6">
        <v>5</v>
      </c>
      <c r="W6" t="s">
        <v>14</v>
      </c>
      <c r="X6" t="s">
        <v>3</v>
      </c>
      <c r="Y6">
        <v>17</v>
      </c>
      <c r="Z6">
        <v>44162</v>
      </c>
      <c r="AA6">
        <v>0</v>
      </c>
    </row>
    <row r="7" spans="1:29" x14ac:dyDescent="0.25">
      <c r="A7" s="1" t="s">
        <v>1</v>
      </c>
      <c r="B7">
        <v>6</v>
      </c>
      <c r="C7" t="s">
        <v>2</v>
      </c>
      <c r="D7" t="s">
        <v>3</v>
      </c>
      <c r="E7">
        <v>18</v>
      </c>
      <c r="F7">
        <v>44109</v>
      </c>
      <c r="G7">
        <v>1</v>
      </c>
      <c r="K7" s="1" t="s">
        <v>1</v>
      </c>
      <c r="L7">
        <v>6</v>
      </c>
      <c r="M7" t="s">
        <v>13</v>
      </c>
      <c r="N7" t="s">
        <v>3</v>
      </c>
      <c r="O7">
        <v>17</v>
      </c>
      <c r="P7">
        <v>44135</v>
      </c>
      <c r="Q7">
        <v>0</v>
      </c>
      <c r="U7" s="1" t="s">
        <v>1</v>
      </c>
      <c r="V7">
        <v>6</v>
      </c>
      <c r="W7" t="s">
        <v>14</v>
      </c>
      <c r="X7" t="s">
        <v>3</v>
      </c>
      <c r="Y7">
        <v>17</v>
      </c>
      <c r="Z7">
        <v>44163</v>
      </c>
      <c r="AA7">
        <v>1</v>
      </c>
    </row>
    <row r="8" spans="1:29" x14ac:dyDescent="0.25">
      <c r="A8" s="1" t="s">
        <v>1</v>
      </c>
      <c r="B8">
        <v>7</v>
      </c>
      <c r="C8" t="s">
        <v>2</v>
      </c>
      <c r="D8" t="s">
        <v>3</v>
      </c>
      <c r="E8">
        <v>19</v>
      </c>
      <c r="F8">
        <v>44110</v>
      </c>
      <c r="G8">
        <v>0</v>
      </c>
      <c r="K8" s="1" t="s">
        <v>1</v>
      </c>
      <c r="L8">
        <v>7</v>
      </c>
      <c r="M8" t="s">
        <v>13</v>
      </c>
      <c r="N8" t="s">
        <v>3</v>
      </c>
      <c r="O8">
        <v>17</v>
      </c>
      <c r="P8">
        <v>44135</v>
      </c>
      <c r="Q8">
        <v>0</v>
      </c>
      <c r="U8" s="1" t="s">
        <v>1</v>
      </c>
      <c r="V8">
        <v>7</v>
      </c>
      <c r="W8" t="s">
        <v>14</v>
      </c>
      <c r="X8" t="s">
        <v>3</v>
      </c>
      <c r="Y8">
        <v>17</v>
      </c>
      <c r="Z8">
        <v>44164</v>
      </c>
      <c r="AA8">
        <v>0</v>
      </c>
    </row>
    <row r="9" spans="1:29" x14ac:dyDescent="0.25">
      <c r="A9" s="1" t="s">
        <v>1</v>
      </c>
      <c r="B9">
        <v>8</v>
      </c>
      <c r="C9" t="s">
        <v>2</v>
      </c>
      <c r="D9" t="s">
        <v>3</v>
      </c>
      <c r="E9">
        <v>19</v>
      </c>
      <c r="F9">
        <v>44110</v>
      </c>
      <c r="G9">
        <v>0</v>
      </c>
      <c r="K9" s="1" t="s">
        <v>1</v>
      </c>
      <c r="L9">
        <v>8</v>
      </c>
      <c r="M9" t="s">
        <v>13</v>
      </c>
      <c r="N9" t="s">
        <v>3</v>
      </c>
      <c r="O9">
        <v>17</v>
      </c>
      <c r="P9">
        <v>44135</v>
      </c>
      <c r="Q9">
        <v>0</v>
      </c>
      <c r="U9" s="1" t="s">
        <v>1</v>
      </c>
      <c r="V9">
        <v>8</v>
      </c>
      <c r="W9" t="s">
        <v>14</v>
      </c>
      <c r="X9" t="s">
        <v>3</v>
      </c>
      <c r="Y9">
        <v>17</v>
      </c>
      <c r="Z9">
        <v>44164</v>
      </c>
      <c r="AA9">
        <v>0</v>
      </c>
    </row>
    <row r="10" spans="1:29" x14ac:dyDescent="0.25">
      <c r="A10" s="1" t="s">
        <v>1</v>
      </c>
      <c r="B10">
        <v>9</v>
      </c>
      <c r="C10" t="s">
        <v>2</v>
      </c>
      <c r="D10" t="s">
        <v>3</v>
      </c>
      <c r="E10">
        <v>19</v>
      </c>
      <c r="F10">
        <v>44110</v>
      </c>
      <c r="G10">
        <v>0</v>
      </c>
      <c r="K10" s="1" t="s">
        <v>1</v>
      </c>
      <c r="L10">
        <v>9</v>
      </c>
      <c r="M10" t="s">
        <v>13</v>
      </c>
      <c r="N10" t="s">
        <v>3</v>
      </c>
      <c r="O10">
        <v>17</v>
      </c>
      <c r="P10">
        <v>44135</v>
      </c>
      <c r="Q10">
        <v>1</v>
      </c>
      <c r="U10" s="1" t="s">
        <v>1</v>
      </c>
      <c r="V10">
        <v>9</v>
      </c>
      <c r="W10" t="s">
        <v>14</v>
      </c>
      <c r="X10" t="s">
        <v>3</v>
      </c>
      <c r="Y10">
        <v>18</v>
      </c>
      <c r="Z10">
        <v>44164</v>
      </c>
      <c r="AA10">
        <v>0</v>
      </c>
    </row>
    <row r="11" spans="1:29" x14ac:dyDescent="0.25">
      <c r="A11" s="1" t="s">
        <v>1</v>
      </c>
      <c r="B11">
        <v>10</v>
      </c>
      <c r="C11" t="s">
        <v>2</v>
      </c>
      <c r="D11" t="s">
        <v>3</v>
      </c>
      <c r="E11">
        <v>19</v>
      </c>
      <c r="F11">
        <v>44110</v>
      </c>
      <c r="G11">
        <v>0</v>
      </c>
      <c r="K11" s="1" t="s">
        <v>1</v>
      </c>
      <c r="L11">
        <v>10</v>
      </c>
      <c r="M11" t="s">
        <v>13</v>
      </c>
      <c r="N11" t="s">
        <v>3</v>
      </c>
      <c r="O11">
        <v>17</v>
      </c>
      <c r="P11">
        <v>44135</v>
      </c>
      <c r="Q11">
        <v>1</v>
      </c>
      <c r="U11" s="1" t="s">
        <v>1</v>
      </c>
      <c r="V11">
        <v>10</v>
      </c>
      <c r="W11" t="s">
        <v>14</v>
      </c>
      <c r="X11" t="s">
        <v>3</v>
      </c>
      <c r="Y11">
        <v>19</v>
      </c>
      <c r="Z11">
        <v>44164</v>
      </c>
      <c r="AA11">
        <v>0</v>
      </c>
    </row>
    <row r="12" spans="1:29" x14ac:dyDescent="0.25">
      <c r="A12" s="1" t="s">
        <v>1</v>
      </c>
      <c r="B12">
        <v>11</v>
      </c>
      <c r="C12" t="s">
        <v>2</v>
      </c>
      <c r="D12" t="s">
        <v>3</v>
      </c>
      <c r="E12">
        <v>19</v>
      </c>
      <c r="F12">
        <v>44110</v>
      </c>
      <c r="G12">
        <v>1</v>
      </c>
      <c r="K12" s="1" t="s">
        <v>1</v>
      </c>
      <c r="L12">
        <v>11</v>
      </c>
      <c r="M12" t="s">
        <v>13</v>
      </c>
      <c r="N12" t="s">
        <v>3</v>
      </c>
      <c r="O12">
        <v>17</v>
      </c>
      <c r="P12">
        <v>44135</v>
      </c>
      <c r="Q12">
        <v>1</v>
      </c>
      <c r="U12" s="1" t="s">
        <v>1</v>
      </c>
      <c r="V12">
        <v>11</v>
      </c>
      <c r="W12" t="s">
        <v>14</v>
      </c>
      <c r="X12" t="s">
        <v>3</v>
      </c>
      <c r="Y12">
        <v>19</v>
      </c>
      <c r="Z12">
        <v>44164</v>
      </c>
      <c r="AA12">
        <v>1</v>
      </c>
    </row>
    <row r="13" spans="1:29" x14ac:dyDescent="0.25">
      <c r="A13" s="1" t="s">
        <v>1</v>
      </c>
      <c r="B13">
        <v>12</v>
      </c>
      <c r="C13" t="s">
        <v>2</v>
      </c>
      <c r="D13" t="s">
        <v>3</v>
      </c>
      <c r="E13">
        <v>19</v>
      </c>
      <c r="F13">
        <v>44110</v>
      </c>
      <c r="G13">
        <v>1</v>
      </c>
      <c r="K13" s="1" t="s">
        <v>1</v>
      </c>
      <c r="L13">
        <v>12</v>
      </c>
      <c r="M13" t="s">
        <v>13</v>
      </c>
      <c r="N13" t="s">
        <v>3</v>
      </c>
      <c r="O13">
        <v>17</v>
      </c>
      <c r="P13">
        <v>44135</v>
      </c>
      <c r="Q13">
        <v>1</v>
      </c>
      <c r="U13" s="1" t="s">
        <v>1</v>
      </c>
      <c r="V13">
        <v>12</v>
      </c>
      <c r="W13" t="s">
        <v>14</v>
      </c>
      <c r="X13" t="s">
        <v>3</v>
      </c>
      <c r="Y13">
        <v>19</v>
      </c>
      <c r="Z13">
        <v>44165</v>
      </c>
      <c r="AA13">
        <v>0</v>
      </c>
    </row>
    <row r="14" spans="1:29" x14ac:dyDescent="0.25">
      <c r="A14" s="1" t="s">
        <v>1</v>
      </c>
      <c r="B14">
        <v>13</v>
      </c>
      <c r="C14" t="s">
        <v>2</v>
      </c>
      <c r="D14" t="s">
        <v>3</v>
      </c>
      <c r="E14">
        <v>19</v>
      </c>
      <c r="F14">
        <v>44110</v>
      </c>
      <c r="G14">
        <v>1</v>
      </c>
      <c r="K14" s="1" t="s">
        <v>1</v>
      </c>
      <c r="L14">
        <v>13</v>
      </c>
      <c r="M14" t="s">
        <v>13</v>
      </c>
      <c r="N14" t="s">
        <v>3</v>
      </c>
      <c r="O14">
        <v>17</v>
      </c>
      <c r="P14">
        <v>44135</v>
      </c>
      <c r="Q14">
        <v>1</v>
      </c>
      <c r="U14" s="1" t="s">
        <v>1</v>
      </c>
      <c r="V14">
        <v>13</v>
      </c>
      <c r="W14" t="s">
        <v>14</v>
      </c>
      <c r="X14" t="s">
        <v>3</v>
      </c>
      <c r="Y14">
        <v>19</v>
      </c>
      <c r="Z14">
        <v>44165</v>
      </c>
      <c r="AA14">
        <v>0</v>
      </c>
    </row>
    <row r="15" spans="1:29" x14ac:dyDescent="0.25">
      <c r="A15" s="1" t="s">
        <v>1</v>
      </c>
      <c r="B15">
        <v>14</v>
      </c>
      <c r="C15" t="s">
        <v>2</v>
      </c>
      <c r="D15" t="s">
        <v>3</v>
      </c>
      <c r="E15">
        <v>19</v>
      </c>
      <c r="F15">
        <v>44110</v>
      </c>
      <c r="G15">
        <v>1</v>
      </c>
      <c r="K15" s="1" t="s">
        <v>1</v>
      </c>
      <c r="L15">
        <v>14</v>
      </c>
      <c r="M15" t="s">
        <v>13</v>
      </c>
      <c r="N15" t="s">
        <v>3</v>
      </c>
      <c r="O15">
        <v>18</v>
      </c>
      <c r="P15">
        <v>44136</v>
      </c>
      <c r="Q15">
        <v>0</v>
      </c>
      <c r="U15" s="1" t="s">
        <v>1</v>
      </c>
      <c r="V15">
        <v>14</v>
      </c>
      <c r="W15" t="s">
        <v>14</v>
      </c>
      <c r="X15" t="s">
        <v>3</v>
      </c>
      <c r="Y15">
        <v>19</v>
      </c>
      <c r="Z15">
        <v>44165</v>
      </c>
      <c r="AA15">
        <v>0</v>
      </c>
    </row>
    <row r="16" spans="1:29" x14ac:dyDescent="0.25">
      <c r="A16" s="1" t="s">
        <v>1</v>
      </c>
      <c r="B16">
        <v>15</v>
      </c>
      <c r="C16" t="s">
        <v>2</v>
      </c>
      <c r="D16" t="s">
        <v>3</v>
      </c>
      <c r="E16">
        <v>20</v>
      </c>
      <c r="F16">
        <v>44111</v>
      </c>
      <c r="G16">
        <v>0</v>
      </c>
      <c r="K16" s="1" t="s">
        <v>1</v>
      </c>
      <c r="L16">
        <v>15</v>
      </c>
      <c r="M16" t="s">
        <v>13</v>
      </c>
      <c r="N16" t="s">
        <v>3</v>
      </c>
      <c r="O16">
        <v>18</v>
      </c>
      <c r="P16">
        <v>44136</v>
      </c>
      <c r="Q16">
        <v>0</v>
      </c>
      <c r="U16" s="1" t="s">
        <v>1</v>
      </c>
      <c r="V16">
        <v>15</v>
      </c>
      <c r="W16" t="s">
        <v>14</v>
      </c>
      <c r="X16" t="s">
        <v>3</v>
      </c>
      <c r="Y16">
        <v>20</v>
      </c>
      <c r="Z16">
        <v>44165</v>
      </c>
      <c r="AA16">
        <v>0</v>
      </c>
    </row>
    <row r="17" spans="1:27" x14ac:dyDescent="0.25">
      <c r="A17" s="1" t="s">
        <v>1</v>
      </c>
      <c r="B17">
        <v>16</v>
      </c>
      <c r="C17" t="s">
        <v>2</v>
      </c>
      <c r="D17" t="s">
        <v>3</v>
      </c>
      <c r="E17">
        <v>20</v>
      </c>
      <c r="F17">
        <v>44111</v>
      </c>
      <c r="G17">
        <v>0</v>
      </c>
      <c r="K17" s="1" t="s">
        <v>1</v>
      </c>
      <c r="L17">
        <v>16</v>
      </c>
      <c r="M17" t="s">
        <v>13</v>
      </c>
      <c r="N17" t="s">
        <v>3</v>
      </c>
      <c r="O17">
        <v>18</v>
      </c>
      <c r="P17">
        <v>44136</v>
      </c>
      <c r="Q17">
        <v>1</v>
      </c>
      <c r="U17" s="1" t="s">
        <v>1</v>
      </c>
      <c r="V17">
        <v>16</v>
      </c>
      <c r="W17" t="s">
        <v>14</v>
      </c>
      <c r="X17" t="s">
        <v>3</v>
      </c>
      <c r="Y17">
        <v>20</v>
      </c>
      <c r="Z17">
        <v>44165</v>
      </c>
      <c r="AA17">
        <v>0</v>
      </c>
    </row>
    <row r="18" spans="1:27" x14ac:dyDescent="0.25">
      <c r="A18" s="1" t="s">
        <v>1</v>
      </c>
      <c r="B18">
        <v>17</v>
      </c>
      <c r="C18" t="s">
        <v>2</v>
      </c>
      <c r="D18" t="s">
        <v>3</v>
      </c>
      <c r="E18">
        <v>20</v>
      </c>
      <c r="F18">
        <v>44111</v>
      </c>
      <c r="G18">
        <v>1</v>
      </c>
      <c r="K18" s="1" t="s">
        <v>1</v>
      </c>
      <c r="L18">
        <v>17</v>
      </c>
      <c r="M18" t="s">
        <v>13</v>
      </c>
      <c r="N18" t="s">
        <v>3</v>
      </c>
      <c r="O18">
        <v>18</v>
      </c>
      <c r="P18">
        <v>44136</v>
      </c>
      <c r="Q18">
        <v>1</v>
      </c>
      <c r="U18" s="1" t="s">
        <v>1</v>
      </c>
      <c r="V18">
        <v>17</v>
      </c>
      <c r="W18" t="s">
        <v>14</v>
      </c>
      <c r="X18" t="s">
        <v>3</v>
      </c>
      <c r="Y18">
        <v>20</v>
      </c>
      <c r="Z18">
        <v>44165</v>
      </c>
      <c r="AA18">
        <v>1</v>
      </c>
    </row>
    <row r="19" spans="1:27" x14ac:dyDescent="0.25">
      <c r="A19" s="1" t="s">
        <v>1</v>
      </c>
      <c r="B19">
        <v>18</v>
      </c>
      <c r="C19" t="s">
        <v>2</v>
      </c>
      <c r="D19" t="s">
        <v>3</v>
      </c>
      <c r="E19">
        <v>20</v>
      </c>
      <c r="F19">
        <v>44111</v>
      </c>
      <c r="G19">
        <v>1</v>
      </c>
      <c r="K19" s="1" t="s">
        <v>1</v>
      </c>
      <c r="L19">
        <v>18</v>
      </c>
      <c r="M19" t="s">
        <v>13</v>
      </c>
      <c r="N19" t="s">
        <v>3</v>
      </c>
      <c r="O19">
        <v>18</v>
      </c>
      <c r="P19">
        <v>44136</v>
      </c>
      <c r="Q19">
        <v>1</v>
      </c>
      <c r="U19" s="1" t="s">
        <v>1</v>
      </c>
      <c r="V19">
        <v>18</v>
      </c>
      <c r="W19" t="s">
        <v>14</v>
      </c>
      <c r="X19" t="s">
        <v>3</v>
      </c>
      <c r="Y19">
        <v>20</v>
      </c>
      <c r="Z19">
        <v>44165</v>
      </c>
      <c r="AA19">
        <v>1</v>
      </c>
    </row>
    <row r="20" spans="1:27" x14ac:dyDescent="0.25">
      <c r="A20" s="1" t="s">
        <v>1</v>
      </c>
      <c r="B20">
        <v>1</v>
      </c>
      <c r="C20" t="s">
        <v>2</v>
      </c>
      <c r="D20" t="s">
        <v>7</v>
      </c>
      <c r="E20">
        <v>16</v>
      </c>
      <c r="F20">
        <v>44107</v>
      </c>
      <c r="G20">
        <v>1</v>
      </c>
      <c r="K20" s="1" t="s">
        <v>1</v>
      </c>
      <c r="L20">
        <v>19</v>
      </c>
      <c r="M20" t="s">
        <v>13</v>
      </c>
      <c r="N20" t="s">
        <v>3</v>
      </c>
      <c r="O20">
        <v>18</v>
      </c>
      <c r="P20">
        <v>44136</v>
      </c>
      <c r="Q20">
        <v>1</v>
      </c>
      <c r="U20" s="1" t="s">
        <v>1</v>
      </c>
      <c r="V20">
        <v>19</v>
      </c>
      <c r="W20" t="s">
        <v>14</v>
      </c>
      <c r="X20" t="s">
        <v>3</v>
      </c>
      <c r="Y20">
        <v>20</v>
      </c>
      <c r="Z20">
        <v>44165</v>
      </c>
      <c r="AA20">
        <v>1</v>
      </c>
    </row>
    <row r="21" spans="1:27" x14ac:dyDescent="0.25">
      <c r="A21" s="1" t="s">
        <v>1</v>
      </c>
      <c r="B21">
        <v>2</v>
      </c>
      <c r="C21" t="s">
        <v>2</v>
      </c>
      <c r="D21" t="s">
        <v>7</v>
      </c>
      <c r="E21">
        <v>17</v>
      </c>
      <c r="F21">
        <v>44108</v>
      </c>
      <c r="G21">
        <v>0</v>
      </c>
      <c r="K21" s="1" t="s">
        <v>1</v>
      </c>
      <c r="L21">
        <v>20</v>
      </c>
      <c r="M21" t="s">
        <v>13</v>
      </c>
      <c r="N21" t="s">
        <v>3</v>
      </c>
      <c r="O21">
        <v>18</v>
      </c>
      <c r="P21">
        <v>44136</v>
      </c>
      <c r="Q21">
        <v>1</v>
      </c>
      <c r="U21" s="1" t="s">
        <v>1</v>
      </c>
      <c r="V21">
        <v>20</v>
      </c>
      <c r="W21" t="s">
        <v>14</v>
      </c>
      <c r="X21" t="s">
        <v>3</v>
      </c>
      <c r="Y21">
        <v>20</v>
      </c>
      <c r="Z21">
        <v>44165</v>
      </c>
      <c r="AA21">
        <v>1</v>
      </c>
    </row>
    <row r="22" spans="1:27" x14ac:dyDescent="0.25">
      <c r="A22" s="1" t="s">
        <v>1</v>
      </c>
      <c r="B22">
        <v>3</v>
      </c>
      <c r="C22" t="s">
        <v>2</v>
      </c>
      <c r="D22" t="s">
        <v>7</v>
      </c>
      <c r="E22">
        <v>17</v>
      </c>
      <c r="F22">
        <v>44108</v>
      </c>
      <c r="G22">
        <v>0</v>
      </c>
      <c r="K22" s="1" t="s">
        <v>1</v>
      </c>
      <c r="L22">
        <v>21</v>
      </c>
      <c r="M22" t="s">
        <v>13</v>
      </c>
      <c r="N22" t="s">
        <v>3</v>
      </c>
      <c r="O22">
        <v>19</v>
      </c>
      <c r="P22">
        <v>44137</v>
      </c>
      <c r="Q22">
        <v>1</v>
      </c>
      <c r="U22" s="1" t="s">
        <v>1</v>
      </c>
      <c r="V22">
        <v>21</v>
      </c>
      <c r="W22" t="s">
        <v>14</v>
      </c>
      <c r="X22" t="s">
        <v>3</v>
      </c>
      <c r="Y22">
        <v>20</v>
      </c>
      <c r="Z22">
        <v>44166</v>
      </c>
      <c r="AA22">
        <v>0</v>
      </c>
    </row>
    <row r="23" spans="1:27" x14ac:dyDescent="0.25">
      <c r="A23" s="1" t="s">
        <v>1</v>
      </c>
      <c r="B23">
        <v>4</v>
      </c>
      <c r="C23" t="s">
        <v>2</v>
      </c>
      <c r="D23" t="s">
        <v>7</v>
      </c>
      <c r="E23">
        <v>17</v>
      </c>
      <c r="F23">
        <v>44108</v>
      </c>
      <c r="G23">
        <v>0</v>
      </c>
      <c r="K23" s="1" t="s">
        <v>1</v>
      </c>
      <c r="L23">
        <v>22</v>
      </c>
      <c r="M23" t="s">
        <v>13</v>
      </c>
      <c r="N23" t="s">
        <v>3</v>
      </c>
      <c r="O23">
        <v>19</v>
      </c>
      <c r="P23">
        <v>44137</v>
      </c>
      <c r="Q23">
        <v>1</v>
      </c>
      <c r="U23" s="1" t="s">
        <v>1</v>
      </c>
      <c r="V23">
        <v>22</v>
      </c>
      <c r="W23" t="s">
        <v>14</v>
      </c>
      <c r="X23" t="s">
        <v>3</v>
      </c>
      <c r="Y23">
        <v>20</v>
      </c>
      <c r="Z23">
        <v>44166</v>
      </c>
      <c r="AA23">
        <v>1</v>
      </c>
    </row>
    <row r="24" spans="1:27" x14ac:dyDescent="0.25">
      <c r="A24" s="1" t="s">
        <v>1</v>
      </c>
      <c r="B24">
        <v>5</v>
      </c>
      <c r="C24" t="s">
        <v>2</v>
      </c>
      <c r="D24" t="s">
        <v>7</v>
      </c>
      <c r="E24">
        <v>17</v>
      </c>
      <c r="F24">
        <v>44108</v>
      </c>
      <c r="G24">
        <v>0</v>
      </c>
      <c r="K24" s="1" t="s">
        <v>1</v>
      </c>
      <c r="L24">
        <v>23</v>
      </c>
      <c r="M24" t="s">
        <v>13</v>
      </c>
      <c r="N24" t="s">
        <v>3</v>
      </c>
      <c r="O24">
        <v>19</v>
      </c>
      <c r="P24">
        <v>44137</v>
      </c>
      <c r="Q24">
        <v>1</v>
      </c>
      <c r="U24" s="1" t="s">
        <v>1</v>
      </c>
      <c r="V24">
        <v>23</v>
      </c>
      <c r="W24" t="s">
        <v>14</v>
      </c>
      <c r="X24" t="s">
        <v>3</v>
      </c>
      <c r="Y24">
        <v>20</v>
      </c>
      <c r="Z24">
        <v>44166</v>
      </c>
      <c r="AA24">
        <v>1</v>
      </c>
    </row>
    <row r="25" spans="1:27" x14ac:dyDescent="0.25">
      <c r="A25" s="1" t="s">
        <v>1</v>
      </c>
      <c r="B25">
        <v>6</v>
      </c>
      <c r="C25" t="s">
        <v>2</v>
      </c>
      <c r="D25" t="s">
        <v>7</v>
      </c>
      <c r="E25">
        <v>17</v>
      </c>
      <c r="F25">
        <v>44108</v>
      </c>
      <c r="G25">
        <v>0</v>
      </c>
      <c r="K25" s="1" t="s">
        <v>1</v>
      </c>
      <c r="L25">
        <v>24</v>
      </c>
      <c r="M25" t="s">
        <v>13</v>
      </c>
      <c r="N25" t="s">
        <v>3</v>
      </c>
      <c r="O25">
        <v>19</v>
      </c>
      <c r="P25">
        <v>44137</v>
      </c>
      <c r="Q25">
        <v>1</v>
      </c>
      <c r="U25" s="1" t="s">
        <v>1</v>
      </c>
      <c r="V25">
        <v>24</v>
      </c>
      <c r="W25" t="s">
        <v>14</v>
      </c>
      <c r="X25" t="s">
        <v>3</v>
      </c>
      <c r="Y25">
        <v>21</v>
      </c>
      <c r="Z25">
        <v>44166</v>
      </c>
      <c r="AA25">
        <v>1</v>
      </c>
    </row>
    <row r="26" spans="1:27" x14ac:dyDescent="0.25">
      <c r="A26" s="1" t="s">
        <v>1</v>
      </c>
      <c r="B26">
        <v>7</v>
      </c>
      <c r="C26" t="s">
        <v>2</v>
      </c>
      <c r="D26" t="s">
        <v>7</v>
      </c>
      <c r="E26">
        <v>17</v>
      </c>
      <c r="F26">
        <v>44108</v>
      </c>
      <c r="G26">
        <v>0</v>
      </c>
      <c r="K26" s="1" t="s">
        <v>1</v>
      </c>
      <c r="L26">
        <v>25</v>
      </c>
      <c r="M26" t="s">
        <v>13</v>
      </c>
      <c r="N26" t="s">
        <v>3</v>
      </c>
      <c r="O26">
        <v>20</v>
      </c>
      <c r="P26">
        <v>44138</v>
      </c>
      <c r="Q26">
        <v>1</v>
      </c>
      <c r="U26" s="1" t="s">
        <v>1</v>
      </c>
      <c r="V26">
        <v>25</v>
      </c>
      <c r="W26" t="s">
        <v>14</v>
      </c>
      <c r="X26" t="s">
        <v>3</v>
      </c>
      <c r="Y26">
        <v>21</v>
      </c>
      <c r="Z26">
        <v>44166</v>
      </c>
      <c r="AA26">
        <v>1</v>
      </c>
    </row>
    <row r="27" spans="1:27" x14ac:dyDescent="0.25">
      <c r="A27" s="1" t="s">
        <v>1</v>
      </c>
      <c r="B27">
        <v>8</v>
      </c>
      <c r="C27" t="s">
        <v>2</v>
      </c>
      <c r="D27" t="s">
        <v>7</v>
      </c>
      <c r="E27">
        <v>17</v>
      </c>
      <c r="F27">
        <v>44108</v>
      </c>
      <c r="G27">
        <v>0</v>
      </c>
      <c r="K27" s="1" t="s">
        <v>1</v>
      </c>
      <c r="L27">
        <v>26</v>
      </c>
      <c r="M27" t="s">
        <v>13</v>
      </c>
      <c r="N27" t="s">
        <v>3</v>
      </c>
      <c r="O27">
        <v>20</v>
      </c>
      <c r="P27">
        <v>44138</v>
      </c>
      <c r="Q27">
        <v>1</v>
      </c>
      <c r="U27" s="1" t="s">
        <v>1</v>
      </c>
      <c r="V27">
        <v>26</v>
      </c>
      <c r="W27" t="s">
        <v>14</v>
      </c>
      <c r="X27" t="s">
        <v>3</v>
      </c>
      <c r="Y27">
        <v>21</v>
      </c>
      <c r="Z27">
        <v>44166</v>
      </c>
      <c r="AA27">
        <v>1</v>
      </c>
    </row>
    <row r="28" spans="1:27" x14ac:dyDescent="0.25">
      <c r="A28" s="1" t="s">
        <v>1</v>
      </c>
      <c r="B28">
        <v>9</v>
      </c>
      <c r="C28" t="s">
        <v>2</v>
      </c>
      <c r="D28" t="s">
        <v>7</v>
      </c>
      <c r="E28">
        <v>17</v>
      </c>
      <c r="F28">
        <v>44108</v>
      </c>
      <c r="G28">
        <v>0</v>
      </c>
      <c r="K28" s="1" t="s">
        <v>1</v>
      </c>
      <c r="L28">
        <v>27</v>
      </c>
      <c r="M28" t="s">
        <v>13</v>
      </c>
      <c r="N28" t="s">
        <v>3</v>
      </c>
      <c r="O28">
        <v>20</v>
      </c>
      <c r="P28">
        <v>44138</v>
      </c>
      <c r="Q28">
        <v>1</v>
      </c>
      <c r="U28" s="1" t="s">
        <v>1</v>
      </c>
      <c r="V28">
        <v>27</v>
      </c>
      <c r="W28" t="s">
        <v>14</v>
      </c>
      <c r="X28" t="s">
        <v>3</v>
      </c>
      <c r="Y28">
        <v>21</v>
      </c>
      <c r="Z28">
        <v>44167</v>
      </c>
      <c r="AA28">
        <v>1</v>
      </c>
    </row>
    <row r="29" spans="1:27" x14ac:dyDescent="0.25">
      <c r="A29" s="1" t="s">
        <v>1</v>
      </c>
      <c r="B29">
        <v>10</v>
      </c>
      <c r="C29" t="s">
        <v>2</v>
      </c>
      <c r="D29" t="s">
        <v>7</v>
      </c>
      <c r="E29">
        <v>17</v>
      </c>
      <c r="F29">
        <v>44108</v>
      </c>
      <c r="G29">
        <v>0</v>
      </c>
      <c r="K29" s="1" t="s">
        <v>1</v>
      </c>
      <c r="L29">
        <v>28</v>
      </c>
      <c r="M29" t="s">
        <v>13</v>
      </c>
      <c r="N29" t="s">
        <v>3</v>
      </c>
      <c r="O29">
        <v>20</v>
      </c>
      <c r="P29">
        <v>44138</v>
      </c>
      <c r="Q29">
        <v>1</v>
      </c>
      <c r="U29" s="1" t="s">
        <v>1</v>
      </c>
      <c r="V29">
        <v>1</v>
      </c>
      <c r="W29" t="s">
        <v>14</v>
      </c>
      <c r="X29" t="s">
        <v>7</v>
      </c>
      <c r="Y29">
        <v>21</v>
      </c>
      <c r="Z29">
        <v>44162</v>
      </c>
      <c r="AA29">
        <v>0</v>
      </c>
    </row>
    <row r="30" spans="1:27" x14ac:dyDescent="0.25">
      <c r="A30" s="1" t="s">
        <v>1</v>
      </c>
      <c r="B30">
        <v>11</v>
      </c>
      <c r="C30" t="s">
        <v>2</v>
      </c>
      <c r="D30" t="s">
        <v>7</v>
      </c>
      <c r="E30">
        <v>17</v>
      </c>
      <c r="F30">
        <v>44108</v>
      </c>
      <c r="G30">
        <v>1</v>
      </c>
      <c r="K30" s="1" t="s">
        <v>1</v>
      </c>
      <c r="L30">
        <v>29</v>
      </c>
      <c r="M30" t="s">
        <v>13</v>
      </c>
      <c r="N30" t="s">
        <v>3</v>
      </c>
      <c r="O30">
        <v>21</v>
      </c>
      <c r="P30">
        <v>44139</v>
      </c>
      <c r="Q30">
        <v>1</v>
      </c>
      <c r="U30" s="1" t="s">
        <v>1</v>
      </c>
      <c r="V30">
        <v>2</v>
      </c>
      <c r="W30" t="s">
        <v>14</v>
      </c>
      <c r="X30" t="s">
        <v>7</v>
      </c>
      <c r="Y30">
        <v>21</v>
      </c>
      <c r="Z30">
        <v>44162</v>
      </c>
      <c r="AA30">
        <v>0</v>
      </c>
    </row>
    <row r="31" spans="1:27" x14ac:dyDescent="0.25">
      <c r="A31" s="1" t="s">
        <v>1</v>
      </c>
      <c r="B31">
        <v>12</v>
      </c>
      <c r="C31" t="s">
        <v>2</v>
      </c>
      <c r="D31" t="s">
        <v>7</v>
      </c>
      <c r="E31">
        <v>18</v>
      </c>
      <c r="F31">
        <v>44109</v>
      </c>
      <c r="G31">
        <v>0</v>
      </c>
      <c r="K31" s="1" t="s">
        <v>1</v>
      </c>
      <c r="L31">
        <v>30</v>
      </c>
      <c r="M31" t="s">
        <v>13</v>
      </c>
      <c r="N31" t="s">
        <v>3</v>
      </c>
      <c r="O31">
        <v>21</v>
      </c>
      <c r="P31">
        <v>44139</v>
      </c>
      <c r="Q31">
        <v>1</v>
      </c>
      <c r="U31" s="1" t="s">
        <v>1</v>
      </c>
      <c r="V31">
        <v>3</v>
      </c>
      <c r="W31" t="s">
        <v>14</v>
      </c>
      <c r="X31" t="s">
        <v>7</v>
      </c>
      <c r="Y31">
        <v>22</v>
      </c>
      <c r="Z31">
        <v>44162</v>
      </c>
      <c r="AA31">
        <v>0</v>
      </c>
    </row>
    <row r="32" spans="1:27" x14ac:dyDescent="0.25">
      <c r="A32" s="1" t="s">
        <v>1</v>
      </c>
      <c r="B32">
        <v>13</v>
      </c>
      <c r="C32" t="s">
        <v>2</v>
      </c>
      <c r="D32" t="s">
        <v>7</v>
      </c>
      <c r="E32">
        <v>18</v>
      </c>
      <c r="F32">
        <v>44109</v>
      </c>
      <c r="G32">
        <v>0</v>
      </c>
      <c r="K32" s="1" t="s">
        <v>1</v>
      </c>
      <c r="L32">
        <v>1</v>
      </c>
      <c r="M32" t="s">
        <v>13</v>
      </c>
      <c r="N32" t="s">
        <v>7</v>
      </c>
      <c r="O32">
        <v>17</v>
      </c>
      <c r="P32">
        <v>44135</v>
      </c>
      <c r="Q32">
        <v>0</v>
      </c>
      <c r="U32" s="1" t="s">
        <v>1</v>
      </c>
      <c r="V32">
        <v>4</v>
      </c>
      <c r="W32" t="s">
        <v>14</v>
      </c>
      <c r="X32" t="s">
        <v>7</v>
      </c>
      <c r="Y32">
        <v>17</v>
      </c>
      <c r="Z32">
        <v>44162</v>
      </c>
      <c r="AA32">
        <v>0</v>
      </c>
    </row>
    <row r="33" spans="1:27" x14ac:dyDescent="0.25">
      <c r="A33" s="1" t="s">
        <v>1</v>
      </c>
      <c r="B33">
        <v>14</v>
      </c>
      <c r="C33" t="s">
        <v>2</v>
      </c>
      <c r="D33" t="s">
        <v>7</v>
      </c>
      <c r="E33">
        <v>18</v>
      </c>
      <c r="F33">
        <v>44109</v>
      </c>
      <c r="G33">
        <v>0</v>
      </c>
      <c r="K33" s="1" t="s">
        <v>1</v>
      </c>
      <c r="L33">
        <v>2</v>
      </c>
      <c r="M33" t="s">
        <v>13</v>
      </c>
      <c r="N33" t="s">
        <v>7</v>
      </c>
      <c r="O33">
        <v>17</v>
      </c>
      <c r="P33">
        <v>44135</v>
      </c>
      <c r="Q33">
        <v>0</v>
      </c>
      <c r="U33" s="1" t="s">
        <v>1</v>
      </c>
      <c r="V33">
        <v>5</v>
      </c>
      <c r="W33" t="s">
        <v>14</v>
      </c>
      <c r="X33" t="s">
        <v>7</v>
      </c>
      <c r="Y33">
        <v>17</v>
      </c>
      <c r="Z33">
        <v>44162</v>
      </c>
      <c r="AA33">
        <v>0</v>
      </c>
    </row>
    <row r="34" spans="1:27" x14ac:dyDescent="0.25">
      <c r="A34" s="1" t="s">
        <v>1</v>
      </c>
      <c r="B34">
        <v>15</v>
      </c>
      <c r="C34" t="s">
        <v>2</v>
      </c>
      <c r="D34" t="s">
        <v>7</v>
      </c>
      <c r="E34">
        <v>18</v>
      </c>
      <c r="F34">
        <v>44109</v>
      </c>
      <c r="G34">
        <v>0</v>
      </c>
      <c r="K34" s="1" t="s">
        <v>1</v>
      </c>
      <c r="L34">
        <v>3</v>
      </c>
      <c r="M34" t="s">
        <v>13</v>
      </c>
      <c r="N34" t="s">
        <v>7</v>
      </c>
      <c r="O34">
        <v>17</v>
      </c>
      <c r="P34">
        <v>44135</v>
      </c>
      <c r="Q34">
        <v>0</v>
      </c>
      <c r="U34" s="1" t="s">
        <v>1</v>
      </c>
      <c r="V34">
        <v>6</v>
      </c>
      <c r="W34" t="s">
        <v>14</v>
      </c>
      <c r="X34" t="s">
        <v>7</v>
      </c>
      <c r="Y34">
        <v>17</v>
      </c>
      <c r="Z34">
        <v>44162</v>
      </c>
      <c r="AA34">
        <v>0</v>
      </c>
    </row>
    <row r="35" spans="1:27" x14ac:dyDescent="0.25">
      <c r="A35" s="1" t="s">
        <v>1</v>
      </c>
      <c r="B35">
        <v>16</v>
      </c>
      <c r="C35" t="s">
        <v>2</v>
      </c>
      <c r="D35" t="s">
        <v>7</v>
      </c>
      <c r="E35">
        <v>18</v>
      </c>
      <c r="F35">
        <v>44109</v>
      </c>
      <c r="G35">
        <v>0</v>
      </c>
      <c r="K35" s="1" t="s">
        <v>1</v>
      </c>
      <c r="L35">
        <v>4</v>
      </c>
      <c r="M35" t="s">
        <v>13</v>
      </c>
      <c r="N35" t="s">
        <v>7</v>
      </c>
      <c r="O35">
        <v>17</v>
      </c>
      <c r="P35">
        <v>44135</v>
      </c>
      <c r="Q35">
        <v>0</v>
      </c>
      <c r="U35" s="1" t="s">
        <v>1</v>
      </c>
      <c r="V35">
        <v>7</v>
      </c>
      <c r="W35" t="s">
        <v>14</v>
      </c>
      <c r="X35" t="s">
        <v>7</v>
      </c>
      <c r="Y35">
        <v>17</v>
      </c>
      <c r="Z35">
        <v>44162</v>
      </c>
      <c r="AA35">
        <v>0</v>
      </c>
    </row>
    <row r="36" spans="1:27" x14ac:dyDescent="0.25">
      <c r="A36" s="1" t="s">
        <v>1</v>
      </c>
      <c r="B36">
        <v>17</v>
      </c>
      <c r="C36" t="s">
        <v>2</v>
      </c>
      <c r="D36" t="s">
        <v>7</v>
      </c>
      <c r="E36">
        <v>18</v>
      </c>
      <c r="F36">
        <v>44109</v>
      </c>
      <c r="G36">
        <v>1</v>
      </c>
      <c r="K36" s="1" t="s">
        <v>1</v>
      </c>
      <c r="L36">
        <v>5</v>
      </c>
      <c r="M36" t="s">
        <v>13</v>
      </c>
      <c r="N36" t="s">
        <v>7</v>
      </c>
      <c r="O36">
        <v>17</v>
      </c>
      <c r="P36">
        <v>44135</v>
      </c>
      <c r="Q36">
        <v>0</v>
      </c>
      <c r="U36" s="1" t="s">
        <v>1</v>
      </c>
      <c r="V36">
        <v>8</v>
      </c>
      <c r="W36" t="s">
        <v>14</v>
      </c>
      <c r="X36" t="s">
        <v>7</v>
      </c>
      <c r="Y36">
        <v>17</v>
      </c>
      <c r="Z36">
        <v>44162</v>
      </c>
      <c r="AA36">
        <v>0</v>
      </c>
    </row>
    <row r="37" spans="1:27" x14ac:dyDescent="0.25">
      <c r="A37" s="1" t="s">
        <v>1</v>
      </c>
      <c r="B37">
        <v>18</v>
      </c>
      <c r="C37" t="s">
        <v>2</v>
      </c>
      <c r="D37" t="s">
        <v>7</v>
      </c>
      <c r="E37">
        <v>18</v>
      </c>
      <c r="F37">
        <v>44109</v>
      </c>
      <c r="G37">
        <v>1</v>
      </c>
      <c r="K37" s="1" t="s">
        <v>1</v>
      </c>
      <c r="L37">
        <v>6</v>
      </c>
      <c r="M37" t="s">
        <v>13</v>
      </c>
      <c r="N37" t="s">
        <v>7</v>
      </c>
      <c r="O37">
        <v>17</v>
      </c>
      <c r="P37">
        <v>44135</v>
      </c>
      <c r="Q37">
        <v>1</v>
      </c>
      <c r="U37" s="1" t="s">
        <v>1</v>
      </c>
      <c r="V37">
        <v>9</v>
      </c>
      <c r="W37" t="s">
        <v>14</v>
      </c>
      <c r="X37" t="s">
        <v>7</v>
      </c>
      <c r="Y37">
        <v>17</v>
      </c>
      <c r="Z37">
        <v>44162</v>
      </c>
      <c r="AA37">
        <v>0</v>
      </c>
    </row>
    <row r="38" spans="1:27" x14ac:dyDescent="0.25">
      <c r="A38" s="1" t="s">
        <v>1</v>
      </c>
      <c r="B38">
        <v>19</v>
      </c>
      <c r="C38" t="s">
        <v>2</v>
      </c>
      <c r="D38" t="s">
        <v>7</v>
      </c>
      <c r="E38">
        <v>18</v>
      </c>
      <c r="F38">
        <v>44109</v>
      </c>
      <c r="G38">
        <v>1</v>
      </c>
      <c r="K38" s="1" t="s">
        <v>1</v>
      </c>
      <c r="L38">
        <v>7</v>
      </c>
      <c r="M38" t="s">
        <v>13</v>
      </c>
      <c r="N38" t="s">
        <v>7</v>
      </c>
      <c r="O38">
        <v>18</v>
      </c>
      <c r="P38">
        <v>44136</v>
      </c>
      <c r="Q38">
        <v>0</v>
      </c>
      <c r="U38" s="1" t="s">
        <v>1</v>
      </c>
      <c r="V38">
        <v>10</v>
      </c>
      <c r="W38" t="s">
        <v>14</v>
      </c>
      <c r="X38" t="s">
        <v>7</v>
      </c>
      <c r="Y38">
        <v>17</v>
      </c>
      <c r="Z38">
        <v>44162</v>
      </c>
      <c r="AA38">
        <v>0</v>
      </c>
    </row>
    <row r="39" spans="1:27" x14ac:dyDescent="0.25">
      <c r="A39" s="1" t="s">
        <v>1</v>
      </c>
      <c r="B39">
        <v>20</v>
      </c>
      <c r="C39" t="s">
        <v>2</v>
      </c>
      <c r="D39" t="s">
        <v>7</v>
      </c>
      <c r="E39">
        <v>18</v>
      </c>
      <c r="F39">
        <v>44109</v>
      </c>
      <c r="G39">
        <v>1</v>
      </c>
      <c r="K39" s="1" t="s">
        <v>1</v>
      </c>
      <c r="L39">
        <v>8</v>
      </c>
      <c r="M39" t="s">
        <v>13</v>
      </c>
      <c r="N39" t="s">
        <v>7</v>
      </c>
      <c r="O39">
        <v>18</v>
      </c>
      <c r="P39">
        <v>44136</v>
      </c>
      <c r="Q39">
        <v>0</v>
      </c>
      <c r="U39" s="1" t="s">
        <v>1</v>
      </c>
      <c r="V39">
        <v>11</v>
      </c>
      <c r="W39" t="s">
        <v>14</v>
      </c>
      <c r="X39" t="s">
        <v>7</v>
      </c>
      <c r="Y39">
        <v>17</v>
      </c>
      <c r="Z39">
        <v>44162</v>
      </c>
      <c r="AA39">
        <v>0</v>
      </c>
    </row>
    <row r="40" spans="1:27" x14ac:dyDescent="0.25">
      <c r="A40" s="1" t="s">
        <v>1</v>
      </c>
      <c r="B40">
        <v>21</v>
      </c>
      <c r="C40" t="s">
        <v>2</v>
      </c>
      <c r="D40" t="s">
        <v>7</v>
      </c>
      <c r="E40">
        <v>18</v>
      </c>
      <c r="F40">
        <v>44109</v>
      </c>
      <c r="G40">
        <v>1</v>
      </c>
      <c r="K40" s="1" t="s">
        <v>1</v>
      </c>
      <c r="L40">
        <v>9</v>
      </c>
      <c r="M40" t="s">
        <v>13</v>
      </c>
      <c r="N40" t="s">
        <v>7</v>
      </c>
      <c r="O40">
        <v>18</v>
      </c>
      <c r="P40">
        <v>44136</v>
      </c>
      <c r="Q40">
        <v>0</v>
      </c>
      <c r="U40" s="1" t="s">
        <v>1</v>
      </c>
      <c r="V40">
        <v>12</v>
      </c>
      <c r="W40" t="s">
        <v>14</v>
      </c>
      <c r="X40" t="s">
        <v>7</v>
      </c>
      <c r="Y40">
        <v>17</v>
      </c>
      <c r="Z40">
        <v>44162</v>
      </c>
      <c r="AA40">
        <v>1</v>
      </c>
    </row>
    <row r="41" spans="1:27" x14ac:dyDescent="0.25">
      <c r="A41" s="1" t="s">
        <v>1</v>
      </c>
      <c r="B41">
        <v>22</v>
      </c>
      <c r="C41" t="s">
        <v>2</v>
      </c>
      <c r="D41" t="s">
        <v>7</v>
      </c>
      <c r="E41">
        <v>18</v>
      </c>
      <c r="F41">
        <v>44109</v>
      </c>
      <c r="G41">
        <v>1</v>
      </c>
      <c r="K41" s="1" t="s">
        <v>1</v>
      </c>
      <c r="L41">
        <v>10</v>
      </c>
      <c r="M41" t="s">
        <v>13</v>
      </c>
      <c r="N41" t="s">
        <v>7</v>
      </c>
      <c r="O41">
        <v>18</v>
      </c>
      <c r="P41">
        <v>44136</v>
      </c>
      <c r="Q41">
        <v>0</v>
      </c>
      <c r="U41" s="1" t="s">
        <v>1</v>
      </c>
      <c r="V41">
        <v>13</v>
      </c>
      <c r="W41" t="s">
        <v>14</v>
      </c>
      <c r="X41" t="s">
        <v>7</v>
      </c>
      <c r="Y41">
        <v>17</v>
      </c>
      <c r="Z41">
        <v>44163</v>
      </c>
      <c r="AA41">
        <v>0</v>
      </c>
    </row>
    <row r="42" spans="1:27" x14ac:dyDescent="0.25">
      <c r="A42" s="1" t="s">
        <v>1</v>
      </c>
      <c r="B42">
        <v>23</v>
      </c>
      <c r="C42" t="s">
        <v>2</v>
      </c>
      <c r="D42" t="s">
        <v>7</v>
      </c>
      <c r="E42">
        <v>19</v>
      </c>
      <c r="F42">
        <v>44110</v>
      </c>
      <c r="G42">
        <v>0</v>
      </c>
      <c r="K42" s="1" t="s">
        <v>1</v>
      </c>
      <c r="L42">
        <v>11</v>
      </c>
      <c r="M42" t="s">
        <v>13</v>
      </c>
      <c r="N42" t="s">
        <v>7</v>
      </c>
      <c r="O42">
        <v>18</v>
      </c>
      <c r="P42">
        <v>44136</v>
      </c>
      <c r="Q42">
        <v>0</v>
      </c>
      <c r="U42" s="1" t="s">
        <v>1</v>
      </c>
      <c r="V42">
        <v>14</v>
      </c>
      <c r="W42" t="s">
        <v>14</v>
      </c>
      <c r="X42" t="s">
        <v>7</v>
      </c>
      <c r="Y42">
        <v>17</v>
      </c>
      <c r="Z42">
        <v>44163</v>
      </c>
      <c r="AA42">
        <v>0</v>
      </c>
    </row>
    <row r="43" spans="1:27" x14ac:dyDescent="0.25">
      <c r="A43" s="1" t="s">
        <v>1</v>
      </c>
      <c r="B43">
        <v>24</v>
      </c>
      <c r="C43" t="s">
        <v>2</v>
      </c>
      <c r="D43" t="s">
        <v>7</v>
      </c>
      <c r="E43">
        <v>19</v>
      </c>
      <c r="F43">
        <v>44110</v>
      </c>
      <c r="G43">
        <v>0</v>
      </c>
      <c r="K43" s="1" t="s">
        <v>1</v>
      </c>
      <c r="L43">
        <v>12</v>
      </c>
      <c r="M43" t="s">
        <v>13</v>
      </c>
      <c r="N43" t="s">
        <v>7</v>
      </c>
      <c r="O43">
        <v>18</v>
      </c>
      <c r="P43">
        <v>44136</v>
      </c>
      <c r="Q43">
        <v>1</v>
      </c>
      <c r="U43" s="1" t="s">
        <v>1</v>
      </c>
      <c r="V43">
        <v>15</v>
      </c>
      <c r="W43" t="s">
        <v>14</v>
      </c>
      <c r="X43" t="s">
        <v>7</v>
      </c>
      <c r="Y43">
        <v>17</v>
      </c>
      <c r="Z43">
        <v>44163</v>
      </c>
      <c r="AA43">
        <v>0</v>
      </c>
    </row>
    <row r="44" spans="1:27" x14ac:dyDescent="0.25">
      <c r="A44" s="1" t="s">
        <v>1</v>
      </c>
      <c r="B44">
        <v>25</v>
      </c>
      <c r="C44" t="s">
        <v>2</v>
      </c>
      <c r="D44" t="s">
        <v>7</v>
      </c>
      <c r="E44">
        <v>19</v>
      </c>
      <c r="F44">
        <v>44110</v>
      </c>
      <c r="G44">
        <v>0</v>
      </c>
      <c r="K44" s="1" t="s">
        <v>1</v>
      </c>
      <c r="L44">
        <v>13</v>
      </c>
      <c r="M44" t="s">
        <v>13</v>
      </c>
      <c r="N44" t="s">
        <v>7</v>
      </c>
      <c r="O44">
        <v>18</v>
      </c>
      <c r="P44">
        <v>44136</v>
      </c>
      <c r="Q44">
        <v>1</v>
      </c>
      <c r="U44" s="1" t="s">
        <v>1</v>
      </c>
      <c r="V44">
        <v>16</v>
      </c>
      <c r="W44" t="s">
        <v>14</v>
      </c>
      <c r="X44" t="s">
        <v>7</v>
      </c>
      <c r="Y44">
        <v>18</v>
      </c>
      <c r="Z44">
        <v>44163</v>
      </c>
      <c r="AA44">
        <v>0</v>
      </c>
    </row>
    <row r="45" spans="1:27" x14ac:dyDescent="0.25">
      <c r="A45" s="1" t="s">
        <v>1</v>
      </c>
      <c r="B45">
        <v>26</v>
      </c>
      <c r="C45" t="s">
        <v>2</v>
      </c>
      <c r="D45" t="s">
        <v>7</v>
      </c>
      <c r="E45">
        <v>19</v>
      </c>
      <c r="F45">
        <v>44110</v>
      </c>
      <c r="G45">
        <v>1</v>
      </c>
      <c r="K45" s="1" t="s">
        <v>1</v>
      </c>
      <c r="L45">
        <v>14</v>
      </c>
      <c r="M45" t="s">
        <v>13</v>
      </c>
      <c r="N45" t="s">
        <v>7</v>
      </c>
      <c r="O45">
        <v>18</v>
      </c>
      <c r="P45">
        <v>44136</v>
      </c>
      <c r="Q45">
        <v>1</v>
      </c>
      <c r="U45" s="1" t="s">
        <v>1</v>
      </c>
      <c r="V45">
        <v>17</v>
      </c>
      <c r="W45" t="s">
        <v>14</v>
      </c>
      <c r="X45" t="s">
        <v>7</v>
      </c>
      <c r="Y45">
        <v>18</v>
      </c>
      <c r="Z45">
        <v>44163</v>
      </c>
      <c r="AA45">
        <v>0</v>
      </c>
    </row>
    <row r="46" spans="1:27" x14ac:dyDescent="0.25">
      <c r="A46" s="1" t="s">
        <v>1</v>
      </c>
      <c r="B46">
        <v>27</v>
      </c>
      <c r="C46" t="s">
        <v>2</v>
      </c>
      <c r="D46" t="s">
        <v>7</v>
      </c>
      <c r="E46">
        <v>19</v>
      </c>
      <c r="F46">
        <v>44110</v>
      </c>
      <c r="G46">
        <v>1</v>
      </c>
      <c r="K46" s="1" t="s">
        <v>1</v>
      </c>
      <c r="L46">
        <v>15</v>
      </c>
      <c r="M46" t="s">
        <v>13</v>
      </c>
      <c r="N46" t="s">
        <v>7</v>
      </c>
      <c r="O46">
        <v>18</v>
      </c>
      <c r="P46">
        <v>44136</v>
      </c>
      <c r="Q46">
        <v>1</v>
      </c>
      <c r="U46" s="1" t="s">
        <v>1</v>
      </c>
      <c r="V46">
        <v>18</v>
      </c>
      <c r="W46" t="s">
        <v>14</v>
      </c>
      <c r="X46" t="s">
        <v>7</v>
      </c>
      <c r="Y46">
        <v>18</v>
      </c>
      <c r="Z46">
        <v>44163</v>
      </c>
      <c r="AA46">
        <v>1</v>
      </c>
    </row>
    <row r="47" spans="1:27" x14ac:dyDescent="0.25">
      <c r="A47" s="1" t="s">
        <v>1</v>
      </c>
      <c r="B47">
        <v>28</v>
      </c>
      <c r="C47" t="s">
        <v>2</v>
      </c>
      <c r="D47" t="s">
        <v>7</v>
      </c>
      <c r="E47">
        <v>19</v>
      </c>
      <c r="F47">
        <v>44110</v>
      </c>
      <c r="G47">
        <v>1</v>
      </c>
      <c r="K47" s="1" t="s">
        <v>1</v>
      </c>
      <c r="L47">
        <v>16</v>
      </c>
      <c r="M47" t="s">
        <v>13</v>
      </c>
      <c r="N47" t="s">
        <v>7</v>
      </c>
      <c r="O47">
        <v>18</v>
      </c>
      <c r="P47">
        <v>44136</v>
      </c>
      <c r="Q47">
        <v>1</v>
      </c>
      <c r="U47" s="1" t="s">
        <v>1</v>
      </c>
      <c r="V47">
        <v>19</v>
      </c>
      <c r="W47" t="s">
        <v>14</v>
      </c>
      <c r="X47" t="s">
        <v>7</v>
      </c>
      <c r="Y47">
        <v>18</v>
      </c>
      <c r="Z47">
        <v>44163</v>
      </c>
      <c r="AA47">
        <v>1</v>
      </c>
    </row>
    <row r="48" spans="1:27" x14ac:dyDescent="0.25">
      <c r="A48" s="1" t="s">
        <v>1</v>
      </c>
      <c r="B48">
        <v>1</v>
      </c>
      <c r="C48" t="s">
        <v>2</v>
      </c>
      <c r="D48" t="s">
        <v>8</v>
      </c>
      <c r="E48">
        <v>17</v>
      </c>
      <c r="F48">
        <v>44108</v>
      </c>
      <c r="G48">
        <v>0</v>
      </c>
      <c r="K48" s="1" t="s">
        <v>1</v>
      </c>
      <c r="L48">
        <v>17</v>
      </c>
      <c r="M48" t="s">
        <v>13</v>
      </c>
      <c r="N48" t="s">
        <v>7</v>
      </c>
      <c r="O48">
        <v>18</v>
      </c>
      <c r="P48">
        <v>44136</v>
      </c>
      <c r="Q48">
        <v>1</v>
      </c>
      <c r="U48" s="1" t="s">
        <v>1</v>
      </c>
      <c r="V48">
        <v>20</v>
      </c>
      <c r="W48" t="s">
        <v>14</v>
      </c>
      <c r="X48" t="s">
        <v>7</v>
      </c>
      <c r="Y48">
        <v>18</v>
      </c>
      <c r="Z48">
        <v>44163</v>
      </c>
      <c r="AA48">
        <v>1</v>
      </c>
    </row>
    <row r="49" spans="1:27" x14ac:dyDescent="0.25">
      <c r="A49" s="1" t="s">
        <v>1</v>
      </c>
      <c r="B49">
        <v>2</v>
      </c>
      <c r="C49" t="s">
        <v>2</v>
      </c>
      <c r="D49" t="s">
        <v>8</v>
      </c>
      <c r="E49">
        <v>17</v>
      </c>
      <c r="F49">
        <v>44108</v>
      </c>
      <c r="G49">
        <v>0</v>
      </c>
      <c r="K49" s="1" t="s">
        <v>1</v>
      </c>
      <c r="L49">
        <v>18</v>
      </c>
      <c r="M49" t="s">
        <v>13</v>
      </c>
      <c r="N49" t="s">
        <v>7</v>
      </c>
      <c r="O49">
        <v>18</v>
      </c>
      <c r="P49">
        <v>44136</v>
      </c>
      <c r="Q49">
        <v>1</v>
      </c>
      <c r="U49" s="1" t="s">
        <v>1</v>
      </c>
      <c r="V49">
        <v>21</v>
      </c>
      <c r="W49" t="s">
        <v>14</v>
      </c>
      <c r="X49" t="s">
        <v>7</v>
      </c>
      <c r="Y49">
        <v>18</v>
      </c>
      <c r="Z49">
        <v>44164</v>
      </c>
      <c r="AA49">
        <v>0</v>
      </c>
    </row>
    <row r="50" spans="1:27" x14ac:dyDescent="0.25">
      <c r="A50" s="1" t="s">
        <v>1</v>
      </c>
      <c r="B50">
        <v>3</v>
      </c>
      <c r="C50" t="s">
        <v>2</v>
      </c>
      <c r="D50" t="s">
        <v>8</v>
      </c>
      <c r="E50">
        <v>18</v>
      </c>
      <c r="F50">
        <v>44109</v>
      </c>
      <c r="G50">
        <v>0</v>
      </c>
      <c r="K50" s="1" t="s">
        <v>1</v>
      </c>
      <c r="L50">
        <v>19</v>
      </c>
      <c r="M50" t="s">
        <v>13</v>
      </c>
      <c r="N50" t="s">
        <v>7</v>
      </c>
      <c r="O50">
        <v>18</v>
      </c>
      <c r="P50">
        <v>44136</v>
      </c>
      <c r="Q50">
        <v>1</v>
      </c>
      <c r="U50" s="1" t="s">
        <v>1</v>
      </c>
      <c r="V50">
        <v>22</v>
      </c>
      <c r="W50" t="s">
        <v>14</v>
      </c>
      <c r="X50" t="s">
        <v>7</v>
      </c>
      <c r="Y50">
        <v>18</v>
      </c>
      <c r="Z50">
        <v>44164</v>
      </c>
      <c r="AA50">
        <v>0</v>
      </c>
    </row>
    <row r="51" spans="1:27" x14ac:dyDescent="0.25">
      <c r="A51" s="1" t="s">
        <v>1</v>
      </c>
      <c r="B51">
        <v>4</v>
      </c>
      <c r="C51" t="s">
        <v>2</v>
      </c>
      <c r="D51" t="s">
        <v>8</v>
      </c>
      <c r="E51">
        <v>18</v>
      </c>
      <c r="F51">
        <v>44109</v>
      </c>
      <c r="G51">
        <v>0</v>
      </c>
      <c r="K51" s="1" t="s">
        <v>1</v>
      </c>
      <c r="L51">
        <v>20</v>
      </c>
      <c r="M51" t="s">
        <v>13</v>
      </c>
      <c r="N51" t="s">
        <v>7</v>
      </c>
      <c r="O51">
        <v>18</v>
      </c>
      <c r="P51">
        <v>44136</v>
      </c>
      <c r="Q51">
        <v>1</v>
      </c>
      <c r="U51" s="1" t="s">
        <v>1</v>
      </c>
      <c r="V51">
        <v>23</v>
      </c>
      <c r="W51" t="s">
        <v>14</v>
      </c>
      <c r="X51" t="s">
        <v>7</v>
      </c>
      <c r="Y51">
        <v>18</v>
      </c>
      <c r="Z51">
        <v>44164</v>
      </c>
      <c r="AA51">
        <v>1</v>
      </c>
    </row>
    <row r="52" spans="1:27" x14ac:dyDescent="0.25">
      <c r="A52" s="1" t="s">
        <v>1</v>
      </c>
      <c r="B52">
        <v>5</v>
      </c>
      <c r="C52" t="s">
        <v>2</v>
      </c>
      <c r="D52" t="s">
        <v>8</v>
      </c>
      <c r="E52">
        <v>18</v>
      </c>
      <c r="F52">
        <v>44109</v>
      </c>
      <c r="G52">
        <v>0</v>
      </c>
      <c r="K52" s="1" t="s">
        <v>1</v>
      </c>
      <c r="L52">
        <v>21</v>
      </c>
      <c r="M52" t="s">
        <v>13</v>
      </c>
      <c r="N52" t="s">
        <v>7</v>
      </c>
      <c r="O52">
        <v>19</v>
      </c>
      <c r="P52">
        <v>44137</v>
      </c>
      <c r="Q52">
        <v>0</v>
      </c>
      <c r="U52" s="1" t="s">
        <v>1</v>
      </c>
      <c r="V52">
        <v>24</v>
      </c>
      <c r="W52" t="s">
        <v>14</v>
      </c>
      <c r="X52" t="s">
        <v>7</v>
      </c>
      <c r="Y52">
        <v>19</v>
      </c>
      <c r="Z52">
        <v>44164</v>
      </c>
      <c r="AA52">
        <v>1</v>
      </c>
    </row>
    <row r="53" spans="1:27" x14ac:dyDescent="0.25">
      <c r="A53" s="1" t="s">
        <v>1</v>
      </c>
      <c r="B53">
        <v>6</v>
      </c>
      <c r="C53" t="s">
        <v>2</v>
      </c>
      <c r="D53" t="s">
        <v>8</v>
      </c>
      <c r="E53">
        <v>18</v>
      </c>
      <c r="F53">
        <v>44109</v>
      </c>
      <c r="G53">
        <v>0</v>
      </c>
      <c r="K53" s="1" t="s">
        <v>1</v>
      </c>
      <c r="L53">
        <v>22</v>
      </c>
      <c r="M53" t="s">
        <v>13</v>
      </c>
      <c r="N53" t="s">
        <v>7</v>
      </c>
      <c r="O53">
        <v>19</v>
      </c>
      <c r="P53">
        <v>44137</v>
      </c>
      <c r="Q53">
        <v>1</v>
      </c>
      <c r="U53" s="1" t="s">
        <v>1</v>
      </c>
      <c r="V53">
        <v>25</v>
      </c>
      <c r="W53" t="s">
        <v>14</v>
      </c>
      <c r="X53" t="s">
        <v>7</v>
      </c>
      <c r="Y53">
        <v>19</v>
      </c>
      <c r="Z53">
        <v>44165</v>
      </c>
      <c r="AA53">
        <v>1</v>
      </c>
    </row>
    <row r="54" spans="1:27" x14ac:dyDescent="0.25">
      <c r="A54" s="1" t="s">
        <v>1</v>
      </c>
      <c r="B54">
        <v>7</v>
      </c>
      <c r="C54" t="s">
        <v>2</v>
      </c>
      <c r="D54" t="s">
        <v>8</v>
      </c>
      <c r="E54">
        <v>18</v>
      </c>
      <c r="F54">
        <v>44109</v>
      </c>
      <c r="G54">
        <v>0</v>
      </c>
      <c r="K54" s="1" t="s">
        <v>1</v>
      </c>
      <c r="L54">
        <v>23</v>
      </c>
      <c r="M54" t="s">
        <v>13</v>
      </c>
      <c r="N54" t="s">
        <v>7</v>
      </c>
      <c r="O54">
        <v>19</v>
      </c>
      <c r="P54">
        <v>44137</v>
      </c>
      <c r="Q54">
        <v>1</v>
      </c>
      <c r="U54" s="1" t="s">
        <v>1</v>
      </c>
      <c r="V54">
        <v>26</v>
      </c>
      <c r="W54" t="s">
        <v>14</v>
      </c>
      <c r="X54" t="s">
        <v>7</v>
      </c>
      <c r="Y54">
        <v>19</v>
      </c>
      <c r="Z54">
        <v>44165</v>
      </c>
      <c r="AA54">
        <v>1</v>
      </c>
    </row>
    <row r="55" spans="1:27" x14ac:dyDescent="0.25">
      <c r="A55" s="1" t="s">
        <v>1</v>
      </c>
      <c r="B55">
        <v>8</v>
      </c>
      <c r="C55" t="s">
        <v>2</v>
      </c>
      <c r="D55" t="s">
        <v>8</v>
      </c>
      <c r="E55">
        <v>18</v>
      </c>
      <c r="F55">
        <v>44109</v>
      </c>
      <c r="G55">
        <v>0</v>
      </c>
      <c r="K55" s="1" t="s">
        <v>1</v>
      </c>
      <c r="L55">
        <v>24</v>
      </c>
      <c r="M55" t="s">
        <v>13</v>
      </c>
      <c r="N55" t="s">
        <v>7</v>
      </c>
      <c r="O55">
        <v>19</v>
      </c>
      <c r="P55">
        <v>44137</v>
      </c>
      <c r="Q55">
        <v>1</v>
      </c>
      <c r="U55" s="1" t="s">
        <v>1</v>
      </c>
      <c r="V55">
        <v>27</v>
      </c>
      <c r="W55" t="s">
        <v>14</v>
      </c>
      <c r="X55" t="s">
        <v>7</v>
      </c>
      <c r="Y55">
        <v>19</v>
      </c>
      <c r="Z55">
        <v>44165</v>
      </c>
      <c r="AA55">
        <v>1</v>
      </c>
    </row>
    <row r="56" spans="1:27" x14ac:dyDescent="0.25">
      <c r="A56" s="1" t="s">
        <v>1</v>
      </c>
      <c r="B56">
        <v>9</v>
      </c>
      <c r="C56" t="s">
        <v>2</v>
      </c>
      <c r="D56" t="s">
        <v>8</v>
      </c>
      <c r="E56">
        <v>18</v>
      </c>
      <c r="F56">
        <v>44109</v>
      </c>
      <c r="G56">
        <v>1</v>
      </c>
      <c r="K56" s="1" t="s">
        <v>1</v>
      </c>
      <c r="L56">
        <v>25</v>
      </c>
      <c r="M56" t="s">
        <v>13</v>
      </c>
      <c r="N56" t="s">
        <v>7</v>
      </c>
      <c r="O56">
        <v>19</v>
      </c>
      <c r="P56">
        <v>44137</v>
      </c>
      <c r="Q56">
        <v>1</v>
      </c>
      <c r="U56" s="1" t="s">
        <v>1</v>
      </c>
      <c r="V56">
        <v>28</v>
      </c>
      <c r="W56" t="s">
        <v>14</v>
      </c>
      <c r="X56" t="s">
        <v>7</v>
      </c>
      <c r="Y56">
        <v>20</v>
      </c>
      <c r="Z56">
        <v>44166</v>
      </c>
      <c r="AA56">
        <v>1</v>
      </c>
    </row>
    <row r="57" spans="1:27" x14ac:dyDescent="0.25">
      <c r="A57" s="1" t="s">
        <v>1</v>
      </c>
      <c r="B57">
        <v>10</v>
      </c>
      <c r="C57" t="s">
        <v>2</v>
      </c>
      <c r="D57" t="s">
        <v>8</v>
      </c>
      <c r="E57">
        <v>18</v>
      </c>
      <c r="F57">
        <v>44109</v>
      </c>
      <c r="G57">
        <v>1</v>
      </c>
      <c r="K57" s="1" t="s">
        <v>1</v>
      </c>
      <c r="L57">
        <v>26</v>
      </c>
      <c r="M57" t="s">
        <v>13</v>
      </c>
      <c r="N57" t="s">
        <v>7</v>
      </c>
      <c r="O57">
        <v>19</v>
      </c>
      <c r="P57">
        <v>44137</v>
      </c>
      <c r="Q57">
        <v>1</v>
      </c>
      <c r="U57" s="1" t="s">
        <v>1</v>
      </c>
      <c r="V57">
        <v>29</v>
      </c>
      <c r="W57" t="s">
        <v>14</v>
      </c>
      <c r="X57" t="s">
        <v>7</v>
      </c>
      <c r="Y57">
        <v>20</v>
      </c>
      <c r="Z57">
        <v>44167</v>
      </c>
      <c r="AA57">
        <v>1</v>
      </c>
    </row>
    <row r="58" spans="1:27" x14ac:dyDescent="0.25">
      <c r="A58" s="1" t="s">
        <v>1</v>
      </c>
      <c r="B58">
        <v>11</v>
      </c>
      <c r="C58" t="s">
        <v>2</v>
      </c>
      <c r="D58" t="s">
        <v>8</v>
      </c>
      <c r="E58">
        <v>19</v>
      </c>
      <c r="F58">
        <v>44110</v>
      </c>
      <c r="G58">
        <v>0</v>
      </c>
      <c r="K58" s="1" t="s">
        <v>1</v>
      </c>
      <c r="L58">
        <v>27</v>
      </c>
      <c r="M58" t="s">
        <v>13</v>
      </c>
      <c r="N58" t="s">
        <v>7</v>
      </c>
      <c r="O58">
        <v>19</v>
      </c>
      <c r="P58">
        <v>44137</v>
      </c>
      <c r="Q58">
        <v>1</v>
      </c>
      <c r="U58" s="1" t="s">
        <v>1</v>
      </c>
      <c r="V58">
        <v>30</v>
      </c>
      <c r="W58" t="s">
        <v>14</v>
      </c>
      <c r="X58" t="s">
        <v>7</v>
      </c>
      <c r="Y58">
        <v>20</v>
      </c>
      <c r="Z58">
        <v>44167</v>
      </c>
      <c r="AA58">
        <v>1</v>
      </c>
    </row>
    <row r="59" spans="1:27" x14ac:dyDescent="0.25">
      <c r="A59" s="1" t="s">
        <v>1</v>
      </c>
      <c r="B59">
        <v>12</v>
      </c>
      <c r="C59" t="s">
        <v>2</v>
      </c>
      <c r="D59" t="s">
        <v>8</v>
      </c>
      <c r="E59">
        <v>19</v>
      </c>
      <c r="F59">
        <v>44110</v>
      </c>
      <c r="G59">
        <v>0</v>
      </c>
      <c r="K59" s="1" t="s">
        <v>1</v>
      </c>
      <c r="L59">
        <v>28</v>
      </c>
      <c r="M59" t="s">
        <v>13</v>
      </c>
      <c r="N59" t="s">
        <v>7</v>
      </c>
      <c r="O59">
        <v>19</v>
      </c>
      <c r="P59">
        <v>44137</v>
      </c>
      <c r="Q59">
        <v>1</v>
      </c>
      <c r="U59" s="1" t="s">
        <v>1</v>
      </c>
      <c r="V59">
        <v>1</v>
      </c>
      <c r="W59" t="s">
        <v>14</v>
      </c>
      <c r="X59" t="s">
        <v>8</v>
      </c>
      <c r="Y59">
        <v>21</v>
      </c>
      <c r="Z59">
        <v>44162</v>
      </c>
      <c r="AA59">
        <v>0</v>
      </c>
    </row>
    <row r="60" spans="1:27" x14ac:dyDescent="0.25">
      <c r="A60" s="1" t="s">
        <v>1</v>
      </c>
      <c r="B60">
        <v>13</v>
      </c>
      <c r="C60" t="s">
        <v>2</v>
      </c>
      <c r="D60" t="s">
        <v>8</v>
      </c>
      <c r="E60">
        <v>19</v>
      </c>
      <c r="F60">
        <v>44110</v>
      </c>
      <c r="G60">
        <v>0</v>
      </c>
      <c r="K60" s="1" t="s">
        <v>1</v>
      </c>
      <c r="L60">
        <v>29</v>
      </c>
      <c r="M60" t="s">
        <v>13</v>
      </c>
      <c r="N60" t="s">
        <v>7</v>
      </c>
      <c r="O60">
        <v>20</v>
      </c>
      <c r="P60">
        <v>44138</v>
      </c>
      <c r="Q60">
        <v>1</v>
      </c>
      <c r="U60" s="1" t="s">
        <v>1</v>
      </c>
      <c r="V60">
        <v>2</v>
      </c>
      <c r="W60" t="s">
        <v>14</v>
      </c>
      <c r="X60" t="s">
        <v>8</v>
      </c>
      <c r="Y60">
        <v>22</v>
      </c>
      <c r="Z60">
        <v>44162</v>
      </c>
      <c r="AA60">
        <v>0</v>
      </c>
    </row>
    <row r="61" spans="1:27" x14ac:dyDescent="0.25">
      <c r="A61" s="1" t="s">
        <v>1</v>
      </c>
      <c r="B61">
        <v>14</v>
      </c>
      <c r="C61" t="s">
        <v>2</v>
      </c>
      <c r="D61" t="s">
        <v>8</v>
      </c>
      <c r="E61">
        <v>19</v>
      </c>
      <c r="F61">
        <v>44110</v>
      </c>
      <c r="G61">
        <v>0</v>
      </c>
      <c r="K61" s="1" t="s">
        <v>1</v>
      </c>
      <c r="L61">
        <v>30</v>
      </c>
      <c r="M61" t="s">
        <v>13</v>
      </c>
      <c r="N61" t="s">
        <v>7</v>
      </c>
      <c r="O61">
        <v>20</v>
      </c>
      <c r="P61">
        <v>44138</v>
      </c>
      <c r="Q61">
        <v>1</v>
      </c>
      <c r="U61" s="1" t="s">
        <v>1</v>
      </c>
      <c r="V61">
        <v>3</v>
      </c>
      <c r="W61" t="s">
        <v>14</v>
      </c>
      <c r="X61" t="s">
        <v>8</v>
      </c>
      <c r="Y61">
        <v>22</v>
      </c>
      <c r="Z61">
        <v>44162</v>
      </c>
      <c r="AA61">
        <v>0</v>
      </c>
    </row>
    <row r="62" spans="1:27" x14ac:dyDescent="0.25">
      <c r="A62" s="1" t="s">
        <v>1</v>
      </c>
      <c r="B62">
        <v>15</v>
      </c>
      <c r="C62" t="s">
        <v>2</v>
      </c>
      <c r="D62" t="s">
        <v>8</v>
      </c>
      <c r="E62">
        <v>19</v>
      </c>
      <c r="F62">
        <v>44110</v>
      </c>
      <c r="G62">
        <v>1</v>
      </c>
      <c r="K62" s="1" t="s">
        <v>1</v>
      </c>
      <c r="L62">
        <v>1</v>
      </c>
      <c r="M62" t="s">
        <v>13</v>
      </c>
      <c r="N62" t="s">
        <v>8</v>
      </c>
      <c r="O62">
        <v>16</v>
      </c>
      <c r="P62">
        <v>44134</v>
      </c>
      <c r="Q62">
        <v>0</v>
      </c>
      <c r="U62" s="1" t="s">
        <v>1</v>
      </c>
      <c r="V62">
        <v>4</v>
      </c>
      <c r="W62" t="s">
        <v>14</v>
      </c>
      <c r="X62" t="s">
        <v>8</v>
      </c>
      <c r="Y62">
        <v>17</v>
      </c>
      <c r="Z62">
        <v>44163</v>
      </c>
      <c r="AA62">
        <v>0</v>
      </c>
    </row>
    <row r="63" spans="1:27" x14ac:dyDescent="0.25">
      <c r="A63" s="1" t="s">
        <v>1</v>
      </c>
      <c r="B63">
        <v>16</v>
      </c>
      <c r="C63" t="s">
        <v>2</v>
      </c>
      <c r="D63" t="s">
        <v>8</v>
      </c>
      <c r="E63">
        <v>19</v>
      </c>
      <c r="F63">
        <v>44110</v>
      </c>
      <c r="G63">
        <v>1</v>
      </c>
      <c r="K63" s="1" t="s">
        <v>1</v>
      </c>
      <c r="L63">
        <v>2</v>
      </c>
      <c r="M63" t="s">
        <v>13</v>
      </c>
      <c r="N63" t="s">
        <v>8</v>
      </c>
      <c r="O63">
        <v>16</v>
      </c>
      <c r="P63">
        <v>44134</v>
      </c>
      <c r="Q63">
        <v>0</v>
      </c>
      <c r="U63" s="1" t="s">
        <v>1</v>
      </c>
      <c r="V63">
        <v>5</v>
      </c>
      <c r="W63" t="s">
        <v>14</v>
      </c>
      <c r="X63" t="s">
        <v>8</v>
      </c>
      <c r="Y63">
        <v>17</v>
      </c>
      <c r="Z63">
        <v>44163</v>
      </c>
      <c r="AA63">
        <v>0</v>
      </c>
    </row>
    <row r="64" spans="1:27" x14ac:dyDescent="0.25">
      <c r="A64" s="1" t="s">
        <v>1</v>
      </c>
      <c r="B64">
        <v>17</v>
      </c>
      <c r="C64" t="s">
        <v>2</v>
      </c>
      <c r="D64" t="s">
        <v>8</v>
      </c>
      <c r="E64">
        <v>19</v>
      </c>
      <c r="F64">
        <v>44110</v>
      </c>
      <c r="G64">
        <v>1</v>
      </c>
      <c r="K64" s="1" t="s">
        <v>1</v>
      </c>
      <c r="L64">
        <v>3</v>
      </c>
      <c r="M64" t="s">
        <v>13</v>
      </c>
      <c r="N64" t="s">
        <v>8</v>
      </c>
      <c r="O64">
        <v>17</v>
      </c>
      <c r="P64">
        <v>44135</v>
      </c>
      <c r="Q64">
        <v>0</v>
      </c>
      <c r="U64" s="1" t="s">
        <v>1</v>
      </c>
      <c r="V64">
        <v>6</v>
      </c>
      <c r="W64" t="s">
        <v>14</v>
      </c>
      <c r="X64" t="s">
        <v>8</v>
      </c>
      <c r="Y64">
        <v>17</v>
      </c>
      <c r="Z64">
        <v>44164</v>
      </c>
      <c r="AA64">
        <v>0</v>
      </c>
    </row>
    <row r="65" spans="1:27" x14ac:dyDescent="0.25">
      <c r="A65" s="1" t="s">
        <v>1</v>
      </c>
      <c r="B65">
        <v>18</v>
      </c>
      <c r="C65" t="s">
        <v>2</v>
      </c>
      <c r="D65" t="s">
        <v>8</v>
      </c>
      <c r="E65">
        <v>19</v>
      </c>
      <c r="F65">
        <v>44110</v>
      </c>
      <c r="G65">
        <v>1</v>
      </c>
      <c r="K65" s="1" t="s">
        <v>1</v>
      </c>
      <c r="L65">
        <v>4</v>
      </c>
      <c r="M65" t="s">
        <v>13</v>
      </c>
      <c r="N65" t="s">
        <v>8</v>
      </c>
      <c r="O65">
        <v>17</v>
      </c>
      <c r="P65">
        <v>44135</v>
      </c>
      <c r="Q65">
        <v>0</v>
      </c>
      <c r="U65" s="1" t="s">
        <v>1</v>
      </c>
      <c r="V65">
        <v>7</v>
      </c>
      <c r="W65" t="s">
        <v>14</v>
      </c>
      <c r="X65" t="s">
        <v>8</v>
      </c>
      <c r="Y65">
        <v>18</v>
      </c>
      <c r="Z65">
        <v>44164</v>
      </c>
      <c r="AA65">
        <v>0</v>
      </c>
    </row>
    <row r="66" spans="1:27" x14ac:dyDescent="0.25">
      <c r="A66" s="1" t="s">
        <v>1</v>
      </c>
      <c r="B66">
        <v>19</v>
      </c>
      <c r="C66" t="s">
        <v>2</v>
      </c>
      <c r="D66" t="s">
        <v>8</v>
      </c>
      <c r="E66">
        <v>20</v>
      </c>
      <c r="F66">
        <v>44111</v>
      </c>
      <c r="G66">
        <v>1</v>
      </c>
      <c r="K66" s="1" t="s">
        <v>1</v>
      </c>
      <c r="L66">
        <v>5</v>
      </c>
      <c r="M66" t="s">
        <v>13</v>
      </c>
      <c r="N66" t="s">
        <v>8</v>
      </c>
      <c r="O66">
        <v>17</v>
      </c>
      <c r="P66">
        <v>44135</v>
      </c>
      <c r="Q66">
        <v>0</v>
      </c>
      <c r="U66" s="1" t="s">
        <v>1</v>
      </c>
      <c r="V66">
        <v>8</v>
      </c>
      <c r="W66" t="s">
        <v>14</v>
      </c>
      <c r="X66" t="s">
        <v>8</v>
      </c>
      <c r="Y66">
        <v>18</v>
      </c>
      <c r="Z66">
        <v>44164</v>
      </c>
      <c r="AA66">
        <v>0</v>
      </c>
    </row>
    <row r="67" spans="1:27" x14ac:dyDescent="0.25">
      <c r="A67" s="1" t="s">
        <v>1</v>
      </c>
      <c r="B67">
        <v>20</v>
      </c>
      <c r="C67" t="s">
        <v>2</v>
      </c>
      <c r="D67" t="s">
        <v>8</v>
      </c>
      <c r="E67">
        <v>20</v>
      </c>
      <c r="F67">
        <v>44111</v>
      </c>
      <c r="G67">
        <v>1</v>
      </c>
      <c r="K67" s="1" t="s">
        <v>1</v>
      </c>
      <c r="L67">
        <v>6</v>
      </c>
      <c r="M67" t="s">
        <v>13</v>
      </c>
      <c r="N67" t="s">
        <v>8</v>
      </c>
      <c r="O67">
        <v>17</v>
      </c>
      <c r="P67">
        <v>44135</v>
      </c>
      <c r="Q67">
        <v>0</v>
      </c>
      <c r="U67" s="1" t="s">
        <v>1</v>
      </c>
      <c r="V67">
        <v>9</v>
      </c>
      <c r="W67" t="s">
        <v>14</v>
      </c>
      <c r="X67" t="s">
        <v>8</v>
      </c>
      <c r="Y67">
        <v>19</v>
      </c>
      <c r="Z67">
        <v>44164</v>
      </c>
      <c r="AA67">
        <v>0</v>
      </c>
    </row>
    <row r="68" spans="1:27" x14ac:dyDescent="0.25">
      <c r="A68" s="1" t="s">
        <v>1</v>
      </c>
      <c r="B68">
        <v>21</v>
      </c>
      <c r="C68" t="s">
        <v>2</v>
      </c>
      <c r="D68" t="s">
        <v>8</v>
      </c>
      <c r="E68">
        <v>20</v>
      </c>
      <c r="F68">
        <v>44111</v>
      </c>
      <c r="G68">
        <v>1</v>
      </c>
      <c r="K68" s="1" t="s">
        <v>1</v>
      </c>
      <c r="L68">
        <v>7</v>
      </c>
      <c r="M68" t="s">
        <v>13</v>
      </c>
      <c r="N68" t="s">
        <v>8</v>
      </c>
      <c r="O68">
        <v>17</v>
      </c>
      <c r="P68">
        <v>44135</v>
      </c>
      <c r="Q68">
        <v>0</v>
      </c>
      <c r="U68" s="1" t="s">
        <v>1</v>
      </c>
      <c r="V68">
        <v>10</v>
      </c>
      <c r="W68" t="s">
        <v>14</v>
      </c>
      <c r="X68" t="s">
        <v>8</v>
      </c>
      <c r="Y68">
        <v>19</v>
      </c>
      <c r="Z68">
        <v>44164</v>
      </c>
      <c r="AA68">
        <v>0</v>
      </c>
    </row>
    <row r="69" spans="1:27" x14ac:dyDescent="0.25">
      <c r="A69" s="1" t="s">
        <v>1</v>
      </c>
      <c r="B69">
        <v>22</v>
      </c>
      <c r="C69" t="s">
        <v>2</v>
      </c>
      <c r="D69" t="s">
        <v>8</v>
      </c>
      <c r="E69">
        <v>20</v>
      </c>
      <c r="F69">
        <v>44111</v>
      </c>
      <c r="G69">
        <v>1</v>
      </c>
      <c r="K69" s="1" t="s">
        <v>1</v>
      </c>
      <c r="L69">
        <v>8</v>
      </c>
      <c r="M69" t="s">
        <v>13</v>
      </c>
      <c r="N69" t="s">
        <v>8</v>
      </c>
      <c r="O69">
        <v>17</v>
      </c>
      <c r="P69">
        <v>44135</v>
      </c>
      <c r="Q69">
        <v>1</v>
      </c>
      <c r="U69" s="1" t="s">
        <v>1</v>
      </c>
      <c r="V69">
        <v>11</v>
      </c>
      <c r="W69" t="s">
        <v>14</v>
      </c>
      <c r="X69" t="s">
        <v>8</v>
      </c>
      <c r="Y69">
        <v>19</v>
      </c>
      <c r="Z69">
        <v>44164</v>
      </c>
      <c r="AA69">
        <v>1</v>
      </c>
    </row>
    <row r="70" spans="1:27" x14ac:dyDescent="0.25">
      <c r="A70" s="1" t="s">
        <v>1</v>
      </c>
      <c r="B70">
        <v>23</v>
      </c>
      <c r="C70" t="s">
        <v>2</v>
      </c>
      <c r="D70" t="s">
        <v>8</v>
      </c>
      <c r="E70">
        <v>21</v>
      </c>
      <c r="F70">
        <v>44112</v>
      </c>
      <c r="G70">
        <v>1</v>
      </c>
      <c r="K70" s="1" t="s">
        <v>1</v>
      </c>
      <c r="L70">
        <v>9</v>
      </c>
      <c r="M70" t="s">
        <v>13</v>
      </c>
      <c r="N70" t="s">
        <v>8</v>
      </c>
      <c r="O70">
        <v>17</v>
      </c>
      <c r="P70">
        <v>44135</v>
      </c>
      <c r="Q70">
        <v>1</v>
      </c>
      <c r="U70" s="1" t="s">
        <v>1</v>
      </c>
      <c r="V70">
        <v>12</v>
      </c>
      <c r="W70" t="s">
        <v>14</v>
      </c>
      <c r="X70" t="s">
        <v>8</v>
      </c>
      <c r="Y70">
        <v>19</v>
      </c>
      <c r="Z70">
        <v>44164</v>
      </c>
      <c r="AA70">
        <v>1</v>
      </c>
    </row>
    <row r="71" spans="1:27" x14ac:dyDescent="0.25">
      <c r="A71" s="1" t="s">
        <v>1</v>
      </c>
      <c r="B71">
        <v>24</v>
      </c>
      <c r="C71" t="s">
        <v>2</v>
      </c>
      <c r="D71" t="s">
        <v>8</v>
      </c>
      <c r="E71">
        <v>21</v>
      </c>
      <c r="F71">
        <v>44112</v>
      </c>
      <c r="G71">
        <v>1</v>
      </c>
      <c r="K71" s="1" t="s">
        <v>1</v>
      </c>
      <c r="L71">
        <v>10</v>
      </c>
      <c r="M71" t="s">
        <v>13</v>
      </c>
      <c r="N71" t="s">
        <v>8</v>
      </c>
      <c r="O71">
        <v>18</v>
      </c>
      <c r="P71">
        <v>44136</v>
      </c>
      <c r="Q71">
        <v>0</v>
      </c>
      <c r="U71" s="1" t="s">
        <v>1</v>
      </c>
      <c r="V71">
        <v>13</v>
      </c>
      <c r="W71" t="s">
        <v>14</v>
      </c>
      <c r="X71" t="s">
        <v>8</v>
      </c>
      <c r="Y71">
        <v>19</v>
      </c>
      <c r="Z71">
        <v>44165</v>
      </c>
      <c r="AA71">
        <v>0</v>
      </c>
    </row>
    <row r="72" spans="1:27" x14ac:dyDescent="0.25">
      <c r="A72" s="1" t="s">
        <v>1</v>
      </c>
      <c r="B72">
        <v>25</v>
      </c>
      <c r="C72" t="s">
        <v>2</v>
      </c>
      <c r="D72" t="s">
        <v>8</v>
      </c>
      <c r="E72">
        <v>21</v>
      </c>
      <c r="F72">
        <v>44112</v>
      </c>
      <c r="G72">
        <v>1</v>
      </c>
      <c r="K72" s="1" t="s">
        <v>1</v>
      </c>
      <c r="L72">
        <v>11</v>
      </c>
      <c r="M72" t="s">
        <v>13</v>
      </c>
      <c r="N72" t="s">
        <v>8</v>
      </c>
      <c r="O72">
        <v>18</v>
      </c>
      <c r="P72">
        <v>44136</v>
      </c>
      <c r="Q72">
        <v>0</v>
      </c>
      <c r="U72" s="1" t="s">
        <v>1</v>
      </c>
      <c r="V72">
        <v>14</v>
      </c>
      <c r="W72" t="s">
        <v>14</v>
      </c>
      <c r="X72" t="s">
        <v>8</v>
      </c>
      <c r="Y72">
        <v>19</v>
      </c>
      <c r="Z72">
        <v>44165</v>
      </c>
      <c r="AA72">
        <v>0</v>
      </c>
    </row>
    <row r="73" spans="1:27" x14ac:dyDescent="0.25">
      <c r="A73" s="1" t="s">
        <v>1</v>
      </c>
      <c r="B73">
        <v>26</v>
      </c>
      <c r="C73" t="s">
        <v>2</v>
      </c>
      <c r="D73" t="s">
        <v>8</v>
      </c>
      <c r="E73">
        <v>21</v>
      </c>
      <c r="F73">
        <v>44112</v>
      </c>
      <c r="G73">
        <v>1</v>
      </c>
      <c r="K73" s="1" t="s">
        <v>1</v>
      </c>
      <c r="L73">
        <v>12</v>
      </c>
      <c r="M73" t="s">
        <v>13</v>
      </c>
      <c r="N73" t="s">
        <v>8</v>
      </c>
      <c r="O73">
        <v>18</v>
      </c>
      <c r="P73">
        <v>44136</v>
      </c>
      <c r="Q73">
        <v>0</v>
      </c>
      <c r="U73" s="1" t="s">
        <v>1</v>
      </c>
      <c r="V73">
        <v>15</v>
      </c>
      <c r="W73" t="s">
        <v>14</v>
      </c>
      <c r="X73" t="s">
        <v>8</v>
      </c>
      <c r="Y73">
        <v>19</v>
      </c>
      <c r="Z73">
        <v>44165</v>
      </c>
      <c r="AA73">
        <v>0</v>
      </c>
    </row>
    <row r="74" spans="1:27" x14ac:dyDescent="0.25">
      <c r="A74" s="1" t="s">
        <v>1</v>
      </c>
      <c r="B74">
        <v>27</v>
      </c>
      <c r="C74" t="s">
        <v>2</v>
      </c>
      <c r="D74" t="s">
        <v>8</v>
      </c>
      <c r="E74">
        <v>21</v>
      </c>
      <c r="F74">
        <v>44112</v>
      </c>
      <c r="G74">
        <v>1</v>
      </c>
      <c r="K74" s="1" t="s">
        <v>1</v>
      </c>
      <c r="L74">
        <v>13</v>
      </c>
      <c r="M74" t="s">
        <v>13</v>
      </c>
      <c r="N74" t="s">
        <v>8</v>
      </c>
      <c r="O74">
        <v>18</v>
      </c>
      <c r="P74">
        <v>44136</v>
      </c>
      <c r="Q74">
        <v>0</v>
      </c>
      <c r="U74" s="1" t="s">
        <v>1</v>
      </c>
      <c r="V74">
        <v>16</v>
      </c>
      <c r="W74" t="s">
        <v>14</v>
      </c>
      <c r="X74" t="s">
        <v>8</v>
      </c>
      <c r="Y74">
        <v>20</v>
      </c>
      <c r="Z74">
        <v>44165</v>
      </c>
      <c r="AA74">
        <v>0</v>
      </c>
    </row>
    <row r="75" spans="1:27" x14ac:dyDescent="0.25">
      <c r="A75" s="1" t="s">
        <v>1</v>
      </c>
      <c r="B75">
        <v>28</v>
      </c>
      <c r="C75" t="s">
        <v>2</v>
      </c>
      <c r="D75" t="s">
        <v>8</v>
      </c>
      <c r="E75">
        <v>21</v>
      </c>
      <c r="F75">
        <v>44112</v>
      </c>
      <c r="G75">
        <v>1</v>
      </c>
      <c r="K75" s="1" t="s">
        <v>1</v>
      </c>
      <c r="L75">
        <v>14</v>
      </c>
      <c r="M75" t="s">
        <v>13</v>
      </c>
      <c r="N75" t="s">
        <v>8</v>
      </c>
      <c r="O75">
        <v>18</v>
      </c>
      <c r="P75">
        <v>44136</v>
      </c>
      <c r="Q75">
        <v>0</v>
      </c>
      <c r="U75" s="1" t="s">
        <v>1</v>
      </c>
      <c r="V75">
        <v>17</v>
      </c>
      <c r="W75" t="s">
        <v>14</v>
      </c>
      <c r="X75" t="s">
        <v>8</v>
      </c>
      <c r="Y75">
        <v>20</v>
      </c>
      <c r="Z75">
        <v>44165</v>
      </c>
      <c r="AA75">
        <v>1</v>
      </c>
    </row>
    <row r="76" spans="1:27" x14ac:dyDescent="0.25">
      <c r="A76" s="1" t="s">
        <v>1</v>
      </c>
      <c r="B76">
        <v>29</v>
      </c>
      <c r="C76" t="s">
        <v>2</v>
      </c>
      <c r="D76" t="s">
        <v>8</v>
      </c>
      <c r="E76">
        <v>21</v>
      </c>
      <c r="F76">
        <v>44112</v>
      </c>
      <c r="G76">
        <v>0</v>
      </c>
      <c r="K76" s="1" t="s">
        <v>1</v>
      </c>
      <c r="L76">
        <v>15</v>
      </c>
      <c r="M76" t="s">
        <v>13</v>
      </c>
      <c r="N76" t="s">
        <v>8</v>
      </c>
      <c r="O76">
        <v>18</v>
      </c>
      <c r="P76">
        <v>44136</v>
      </c>
      <c r="Q76">
        <v>0</v>
      </c>
      <c r="U76" s="1" t="s">
        <v>1</v>
      </c>
      <c r="V76">
        <v>18</v>
      </c>
      <c r="W76" t="s">
        <v>14</v>
      </c>
      <c r="X76" t="s">
        <v>8</v>
      </c>
      <c r="Y76">
        <v>20</v>
      </c>
      <c r="Z76">
        <v>44165</v>
      </c>
      <c r="AA76">
        <v>1</v>
      </c>
    </row>
    <row r="77" spans="1:27" x14ac:dyDescent="0.25">
      <c r="A77" s="1" t="s">
        <v>1</v>
      </c>
      <c r="B77">
        <v>1</v>
      </c>
      <c r="C77" t="s">
        <v>2</v>
      </c>
      <c r="D77" t="s">
        <v>9</v>
      </c>
      <c r="E77">
        <v>17</v>
      </c>
      <c r="F77">
        <v>44108</v>
      </c>
      <c r="G77">
        <v>0</v>
      </c>
      <c r="K77" s="1" t="s">
        <v>1</v>
      </c>
      <c r="L77">
        <v>16</v>
      </c>
      <c r="M77" t="s">
        <v>13</v>
      </c>
      <c r="N77" t="s">
        <v>8</v>
      </c>
      <c r="O77">
        <v>18</v>
      </c>
      <c r="P77">
        <v>44136</v>
      </c>
      <c r="Q77">
        <v>0</v>
      </c>
      <c r="U77" s="1" t="s">
        <v>1</v>
      </c>
      <c r="V77">
        <v>19</v>
      </c>
      <c r="W77" t="s">
        <v>14</v>
      </c>
      <c r="X77" t="s">
        <v>8</v>
      </c>
      <c r="Y77">
        <v>20</v>
      </c>
      <c r="Z77">
        <v>44165</v>
      </c>
      <c r="AA77">
        <v>1</v>
      </c>
    </row>
    <row r="78" spans="1:27" x14ac:dyDescent="0.25">
      <c r="A78" s="1" t="s">
        <v>1</v>
      </c>
      <c r="B78">
        <v>2</v>
      </c>
      <c r="C78" t="s">
        <v>2</v>
      </c>
      <c r="D78" t="s">
        <v>9</v>
      </c>
      <c r="E78">
        <v>17</v>
      </c>
      <c r="F78">
        <v>44108</v>
      </c>
      <c r="G78">
        <v>0</v>
      </c>
      <c r="K78" s="1" t="s">
        <v>1</v>
      </c>
      <c r="L78">
        <v>17</v>
      </c>
      <c r="M78" t="s">
        <v>13</v>
      </c>
      <c r="N78" t="s">
        <v>8</v>
      </c>
      <c r="O78">
        <v>18</v>
      </c>
      <c r="P78">
        <v>44136</v>
      </c>
      <c r="Q78">
        <v>1</v>
      </c>
      <c r="U78" s="1" t="s">
        <v>1</v>
      </c>
      <c r="V78">
        <v>20</v>
      </c>
      <c r="W78" t="s">
        <v>14</v>
      </c>
      <c r="X78" t="s">
        <v>8</v>
      </c>
      <c r="Y78">
        <v>20</v>
      </c>
      <c r="Z78">
        <v>44165</v>
      </c>
      <c r="AA78">
        <v>1</v>
      </c>
    </row>
    <row r="79" spans="1:27" x14ac:dyDescent="0.25">
      <c r="A79" s="1" t="s">
        <v>1</v>
      </c>
      <c r="B79">
        <v>3</v>
      </c>
      <c r="C79" t="s">
        <v>2</v>
      </c>
      <c r="D79" t="s">
        <v>9</v>
      </c>
      <c r="E79">
        <v>18</v>
      </c>
      <c r="F79">
        <v>44109</v>
      </c>
      <c r="G79">
        <v>0</v>
      </c>
      <c r="K79" s="1" t="s">
        <v>1</v>
      </c>
      <c r="L79">
        <v>18</v>
      </c>
      <c r="M79" t="s">
        <v>13</v>
      </c>
      <c r="N79" t="s">
        <v>8</v>
      </c>
      <c r="O79">
        <v>18</v>
      </c>
      <c r="P79">
        <v>44136</v>
      </c>
      <c r="Q79">
        <v>1</v>
      </c>
      <c r="U79" s="1" t="s">
        <v>1</v>
      </c>
      <c r="V79">
        <v>21</v>
      </c>
      <c r="W79" t="s">
        <v>14</v>
      </c>
      <c r="X79" t="s">
        <v>8</v>
      </c>
      <c r="Y79">
        <v>20</v>
      </c>
      <c r="Z79">
        <v>44165</v>
      </c>
      <c r="AA79">
        <v>1</v>
      </c>
    </row>
    <row r="80" spans="1:27" x14ac:dyDescent="0.25">
      <c r="A80" s="1" t="s">
        <v>1</v>
      </c>
      <c r="B80">
        <v>4</v>
      </c>
      <c r="C80" t="s">
        <v>2</v>
      </c>
      <c r="D80" t="s">
        <v>9</v>
      </c>
      <c r="E80">
        <v>18</v>
      </c>
      <c r="F80">
        <v>44109</v>
      </c>
      <c r="G80">
        <v>0</v>
      </c>
      <c r="K80" s="1" t="s">
        <v>1</v>
      </c>
      <c r="L80">
        <v>19</v>
      </c>
      <c r="M80" t="s">
        <v>13</v>
      </c>
      <c r="N80" t="s">
        <v>8</v>
      </c>
      <c r="O80">
        <v>18</v>
      </c>
      <c r="P80">
        <v>44136</v>
      </c>
      <c r="Q80">
        <v>1</v>
      </c>
      <c r="U80" s="1" t="s">
        <v>1</v>
      </c>
      <c r="V80">
        <v>22</v>
      </c>
      <c r="W80" t="s">
        <v>14</v>
      </c>
      <c r="X80" t="s">
        <v>8</v>
      </c>
      <c r="Y80">
        <v>20</v>
      </c>
      <c r="Z80">
        <v>44166</v>
      </c>
      <c r="AA80">
        <v>0</v>
      </c>
    </row>
    <row r="81" spans="1:27" x14ac:dyDescent="0.25">
      <c r="A81" s="1" t="s">
        <v>1</v>
      </c>
      <c r="B81">
        <v>5</v>
      </c>
      <c r="C81" t="s">
        <v>2</v>
      </c>
      <c r="D81" t="s">
        <v>9</v>
      </c>
      <c r="E81">
        <v>18</v>
      </c>
      <c r="F81">
        <v>44109</v>
      </c>
      <c r="G81">
        <v>0</v>
      </c>
      <c r="K81" s="1" t="s">
        <v>1</v>
      </c>
      <c r="L81">
        <v>20</v>
      </c>
      <c r="M81" t="s">
        <v>13</v>
      </c>
      <c r="N81" t="s">
        <v>8</v>
      </c>
      <c r="O81">
        <v>19</v>
      </c>
      <c r="P81">
        <v>44137</v>
      </c>
      <c r="Q81">
        <v>0</v>
      </c>
      <c r="U81" s="1" t="s">
        <v>1</v>
      </c>
      <c r="V81">
        <v>23</v>
      </c>
      <c r="W81" t="s">
        <v>14</v>
      </c>
      <c r="X81" t="s">
        <v>8</v>
      </c>
      <c r="Y81">
        <v>20</v>
      </c>
      <c r="Z81">
        <v>44166</v>
      </c>
      <c r="AA81">
        <v>1</v>
      </c>
    </row>
    <row r="82" spans="1:27" x14ac:dyDescent="0.25">
      <c r="A82" s="1" t="s">
        <v>1</v>
      </c>
      <c r="B82">
        <v>6</v>
      </c>
      <c r="C82" t="s">
        <v>2</v>
      </c>
      <c r="D82" t="s">
        <v>9</v>
      </c>
      <c r="E82">
        <v>18</v>
      </c>
      <c r="F82">
        <v>44109</v>
      </c>
      <c r="G82">
        <v>0</v>
      </c>
      <c r="K82" s="1" t="s">
        <v>1</v>
      </c>
      <c r="L82">
        <v>21</v>
      </c>
      <c r="M82" t="s">
        <v>13</v>
      </c>
      <c r="N82" t="s">
        <v>8</v>
      </c>
      <c r="O82">
        <v>19</v>
      </c>
      <c r="P82">
        <v>44137</v>
      </c>
      <c r="Q82">
        <v>1</v>
      </c>
      <c r="U82" s="1" t="s">
        <v>1</v>
      </c>
      <c r="V82">
        <v>24</v>
      </c>
      <c r="W82" t="s">
        <v>14</v>
      </c>
      <c r="X82" t="s">
        <v>8</v>
      </c>
      <c r="Y82">
        <v>20</v>
      </c>
      <c r="Z82">
        <v>44166</v>
      </c>
      <c r="AA82">
        <v>1</v>
      </c>
    </row>
    <row r="83" spans="1:27" x14ac:dyDescent="0.25">
      <c r="A83" s="1" t="s">
        <v>1</v>
      </c>
      <c r="B83">
        <v>7</v>
      </c>
      <c r="C83" t="s">
        <v>2</v>
      </c>
      <c r="D83" t="s">
        <v>9</v>
      </c>
      <c r="E83">
        <v>18</v>
      </c>
      <c r="F83">
        <v>44109</v>
      </c>
      <c r="G83">
        <v>0</v>
      </c>
      <c r="K83" s="1" t="s">
        <v>1</v>
      </c>
      <c r="L83">
        <v>22</v>
      </c>
      <c r="M83" t="s">
        <v>13</v>
      </c>
      <c r="N83" t="s">
        <v>8</v>
      </c>
      <c r="O83">
        <v>19</v>
      </c>
      <c r="P83">
        <v>44137</v>
      </c>
      <c r="Q83">
        <v>1</v>
      </c>
      <c r="U83" s="1" t="s">
        <v>1</v>
      </c>
      <c r="V83">
        <v>25</v>
      </c>
      <c r="W83" t="s">
        <v>14</v>
      </c>
      <c r="X83" t="s">
        <v>8</v>
      </c>
      <c r="Y83">
        <v>21</v>
      </c>
      <c r="Z83">
        <v>44166</v>
      </c>
      <c r="AA83">
        <v>1</v>
      </c>
    </row>
    <row r="84" spans="1:27" x14ac:dyDescent="0.25">
      <c r="A84" s="1" t="s">
        <v>1</v>
      </c>
      <c r="B84">
        <v>8</v>
      </c>
      <c r="C84" t="s">
        <v>2</v>
      </c>
      <c r="D84" t="s">
        <v>9</v>
      </c>
      <c r="E84">
        <v>18</v>
      </c>
      <c r="F84">
        <v>44109</v>
      </c>
      <c r="G84">
        <v>0</v>
      </c>
      <c r="K84" s="1" t="s">
        <v>1</v>
      </c>
      <c r="L84">
        <v>23</v>
      </c>
      <c r="M84" t="s">
        <v>13</v>
      </c>
      <c r="N84" t="s">
        <v>8</v>
      </c>
      <c r="O84">
        <v>19</v>
      </c>
      <c r="P84">
        <v>44137</v>
      </c>
      <c r="Q84">
        <v>1</v>
      </c>
      <c r="U84" s="1" t="s">
        <v>1</v>
      </c>
      <c r="V84">
        <v>26</v>
      </c>
      <c r="W84" t="s">
        <v>14</v>
      </c>
      <c r="X84" t="s">
        <v>8</v>
      </c>
      <c r="Y84">
        <v>21</v>
      </c>
      <c r="Z84">
        <v>44166</v>
      </c>
      <c r="AA84">
        <v>1</v>
      </c>
    </row>
    <row r="85" spans="1:27" x14ac:dyDescent="0.25">
      <c r="A85" s="1" t="s">
        <v>1</v>
      </c>
      <c r="B85">
        <v>9</v>
      </c>
      <c r="C85" t="s">
        <v>2</v>
      </c>
      <c r="D85" t="s">
        <v>9</v>
      </c>
      <c r="E85">
        <v>18</v>
      </c>
      <c r="F85">
        <v>44109</v>
      </c>
      <c r="G85">
        <v>0</v>
      </c>
      <c r="K85" s="1" t="s">
        <v>1</v>
      </c>
      <c r="L85">
        <v>24</v>
      </c>
      <c r="M85" t="s">
        <v>13</v>
      </c>
      <c r="N85" t="s">
        <v>8</v>
      </c>
      <c r="O85">
        <v>19</v>
      </c>
      <c r="P85">
        <v>44137</v>
      </c>
      <c r="Q85">
        <v>1</v>
      </c>
      <c r="U85" s="1" t="s">
        <v>1</v>
      </c>
      <c r="V85">
        <v>27</v>
      </c>
      <c r="W85" t="s">
        <v>14</v>
      </c>
      <c r="X85" t="s">
        <v>8</v>
      </c>
      <c r="Y85">
        <v>21</v>
      </c>
      <c r="Z85">
        <v>44167</v>
      </c>
      <c r="AA85">
        <v>1</v>
      </c>
    </row>
    <row r="86" spans="1:27" x14ac:dyDescent="0.25">
      <c r="A86" s="1" t="s">
        <v>1</v>
      </c>
      <c r="B86">
        <v>10</v>
      </c>
      <c r="C86" t="s">
        <v>2</v>
      </c>
      <c r="D86" t="s">
        <v>9</v>
      </c>
      <c r="E86">
        <v>18</v>
      </c>
      <c r="F86">
        <v>44109</v>
      </c>
      <c r="G86">
        <v>1</v>
      </c>
      <c r="K86" s="1" t="s">
        <v>1</v>
      </c>
      <c r="L86">
        <v>25</v>
      </c>
      <c r="M86" t="s">
        <v>13</v>
      </c>
      <c r="N86" t="s">
        <v>8</v>
      </c>
      <c r="O86">
        <v>19</v>
      </c>
      <c r="P86">
        <v>44137</v>
      </c>
      <c r="Q86">
        <v>1</v>
      </c>
      <c r="U86" s="1" t="s">
        <v>1</v>
      </c>
      <c r="V86">
        <v>28</v>
      </c>
      <c r="W86" t="s">
        <v>14</v>
      </c>
      <c r="X86" t="s">
        <v>8</v>
      </c>
      <c r="Y86">
        <v>21</v>
      </c>
      <c r="Z86">
        <v>44167</v>
      </c>
      <c r="AA86">
        <v>1</v>
      </c>
    </row>
    <row r="87" spans="1:27" x14ac:dyDescent="0.25">
      <c r="A87" s="1" t="s">
        <v>1</v>
      </c>
      <c r="B87">
        <v>11</v>
      </c>
      <c r="C87" t="s">
        <v>2</v>
      </c>
      <c r="D87" t="s">
        <v>9</v>
      </c>
      <c r="E87">
        <v>18</v>
      </c>
      <c r="F87">
        <v>44109</v>
      </c>
      <c r="G87">
        <v>1</v>
      </c>
      <c r="K87" s="1" t="s">
        <v>1</v>
      </c>
      <c r="L87">
        <v>26</v>
      </c>
      <c r="M87" t="s">
        <v>13</v>
      </c>
      <c r="N87" t="s">
        <v>8</v>
      </c>
      <c r="O87">
        <v>19</v>
      </c>
      <c r="P87">
        <v>44137</v>
      </c>
      <c r="Q87">
        <v>1</v>
      </c>
      <c r="U87" s="1" t="s">
        <v>1</v>
      </c>
      <c r="V87">
        <v>29</v>
      </c>
      <c r="W87" t="s">
        <v>14</v>
      </c>
      <c r="X87" t="s">
        <v>8</v>
      </c>
      <c r="Y87">
        <v>21</v>
      </c>
      <c r="Z87">
        <v>44167</v>
      </c>
      <c r="AA87">
        <v>1</v>
      </c>
    </row>
    <row r="88" spans="1:27" x14ac:dyDescent="0.25">
      <c r="A88" s="1" t="s">
        <v>1</v>
      </c>
      <c r="B88">
        <v>12</v>
      </c>
      <c r="C88" t="s">
        <v>2</v>
      </c>
      <c r="D88" t="s">
        <v>9</v>
      </c>
      <c r="E88">
        <v>18</v>
      </c>
      <c r="F88">
        <v>44109</v>
      </c>
      <c r="G88">
        <v>1</v>
      </c>
      <c r="K88" s="1" t="s">
        <v>1</v>
      </c>
      <c r="L88">
        <v>27</v>
      </c>
      <c r="M88" t="s">
        <v>13</v>
      </c>
      <c r="N88" t="s">
        <v>8</v>
      </c>
      <c r="O88">
        <v>19</v>
      </c>
      <c r="P88">
        <v>44137</v>
      </c>
      <c r="Q88">
        <v>1</v>
      </c>
      <c r="U88" s="1" t="s">
        <v>1</v>
      </c>
      <c r="V88">
        <v>1</v>
      </c>
      <c r="W88" t="s">
        <v>14</v>
      </c>
      <c r="X88" t="s">
        <v>9</v>
      </c>
      <c r="Y88">
        <v>22</v>
      </c>
      <c r="Z88">
        <v>44162</v>
      </c>
      <c r="AA88">
        <v>0</v>
      </c>
    </row>
    <row r="89" spans="1:27" x14ac:dyDescent="0.25">
      <c r="A89" s="1" t="s">
        <v>1</v>
      </c>
      <c r="B89">
        <v>13</v>
      </c>
      <c r="C89" t="s">
        <v>2</v>
      </c>
      <c r="D89" t="s">
        <v>9</v>
      </c>
      <c r="E89">
        <v>19</v>
      </c>
      <c r="F89">
        <v>44110</v>
      </c>
      <c r="G89">
        <v>0</v>
      </c>
      <c r="K89" s="1" t="s">
        <v>1</v>
      </c>
      <c r="L89">
        <v>28</v>
      </c>
      <c r="M89" t="s">
        <v>13</v>
      </c>
      <c r="N89" t="s">
        <v>8</v>
      </c>
      <c r="O89">
        <v>19</v>
      </c>
      <c r="P89">
        <v>44137</v>
      </c>
      <c r="Q89">
        <v>1</v>
      </c>
      <c r="U89" s="1" t="s">
        <v>1</v>
      </c>
      <c r="V89">
        <v>2</v>
      </c>
      <c r="W89" t="s">
        <v>14</v>
      </c>
      <c r="X89" t="s">
        <v>9</v>
      </c>
      <c r="Y89">
        <v>22</v>
      </c>
      <c r="Z89">
        <v>44162</v>
      </c>
      <c r="AA89">
        <v>0</v>
      </c>
    </row>
    <row r="90" spans="1:27" x14ac:dyDescent="0.25">
      <c r="A90" s="1" t="s">
        <v>1</v>
      </c>
      <c r="B90">
        <v>14</v>
      </c>
      <c r="C90" t="s">
        <v>2</v>
      </c>
      <c r="D90" t="s">
        <v>9</v>
      </c>
      <c r="E90">
        <v>19</v>
      </c>
      <c r="F90">
        <v>44110</v>
      </c>
      <c r="G90">
        <v>0</v>
      </c>
      <c r="K90" s="1" t="s">
        <v>1</v>
      </c>
      <c r="L90">
        <v>1</v>
      </c>
      <c r="M90" t="s">
        <v>13</v>
      </c>
      <c r="N90" t="s">
        <v>9</v>
      </c>
      <c r="O90">
        <v>17</v>
      </c>
      <c r="P90">
        <v>44135</v>
      </c>
      <c r="Q90">
        <v>0</v>
      </c>
      <c r="U90" s="1" t="s">
        <v>1</v>
      </c>
      <c r="V90">
        <v>3</v>
      </c>
      <c r="W90" t="s">
        <v>14</v>
      </c>
      <c r="X90" t="s">
        <v>9</v>
      </c>
      <c r="Y90">
        <v>22</v>
      </c>
      <c r="Z90">
        <v>44162</v>
      </c>
      <c r="AA90">
        <v>0</v>
      </c>
    </row>
    <row r="91" spans="1:27" x14ac:dyDescent="0.25">
      <c r="A91" s="1" t="s">
        <v>1</v>
      </c>
      <c r="B91">
        <v>15</v>
      </c>
      <c r="C91" t="s">
        <v>2</v>
      </c>
      <c r="D91" t="s">
        <v>9</v>
      </c>
      <c r="E91">
        <v>19</v>
      </c>
      <c r="F91">
        <v>44110</v>
      </c>
      <c r="G91">
        <v>0</v>
      </c>
      <c r="K91" s="1" t="s">
        <v>1</v>
      </c>
      <c r="L91">
        <v>2</v>
      </c>
      <c r="M91" t="s">
        <v>13</v>
      </c>
      <c r="N91" t="s">
        <v>9</v>
      </c>
      <c r="O91">
        <v>17</v>
      </c>
      <c r="P91">
        <v>44135</v>
      </c>
      <c r="Q91">
        <v>0</v>
      </c>
      <c r="U91" s="1" t="s">
        <v>1</v>
      </c>
      <c r="V91">
        <v>4</v>
      </c>
      <c r="W91" t="s">
        <v>14</v>
      </c>
      <c r="X91" t="s">
        <v>9</v>
      </c>
      <c r="Y91">
        <v>17</v>
      </c>
      <c r="Z91">
        <v>44162</v>
      </c>
      <c r="AA91">
        <v>0</v>
      </c>
    </row>
    <row r="92" spans="1:27" x14ac:dyDescent="0.25">
      <c r="A92" s="1" t="s">
        <v>1</v>
      </c>
      <c r="B92">
        <v>16</v>
      </c>
      <c r="C92" t="s">
        <v>2</v>
      </c>
      <c r="D92" t="s">
        <v>9</v>
      </c>
      <c r="E92">
        <v>19</v>
      </c>
      <c r="F92">
        <v>44110</v>
      </c>
      <c r="G92">
        <v>0</v>
      </c>
      <c r="K92" s="1" t="s">
        <v>1</v>
      </c>
      <c r="L92">
        <v>3</v>
      </c>
      <c r="M92" t="s">
        <v>13</v>
      </c>
      <c r="N92" t="s">
        <v>9</v>
      </c>
      <c r="O92">
        <v>17</v>
      </c>
      <c r="P92">
        <v>44135</v>
      </c>
      <c r="Q92">
        <v>0</v>
      </c>
      <c r="U92" s="1" t="s">
        <v>1</v>
      </c>
      <c r="V92">
        <v>5</v>
      </c>
      <c r="W92" t="s">
        <v>14</v>
      </c>
      <c r="X92" t="s">
        <v>9</v>
      </c>
      <c r="Y92">
        <v>17</v>
      </c>
      <c r="Z92">
        <v>44163</v>
      </c>
      <c r="AA92">
        <v>0</v>
      </c>
    </row>
    <row r="93" spans="1:27" x14ac:dyDescent="0.25">
      <c r="A93" s="1" t="s">
        <v>1</v>
      </c>
      <c r="B93">
        <v>17</v>
      </c>
      <c r="C93" t="s">
        <v>2</v>
      </c>
      <c r="D93" t="s">
        <v>9</v>
      </c>
      <c r="E93">
        <v>19</v>
      </c>
      <c r="F93">
        <v>44110</v>
      </c>
      <c r="G93">
        <v>1</v>
      </c>
      <c r="K93" s="1" t="s">
        <v>1</v>
      </c>
      <c r="L93">
        <v>4</v>
      </c>
      <c r="M93" t="s">
        <v>13</v>
      </c>
      <c r="N93" t="s">
        <v>9</v>
      </c>
      <c r="O93">
        <v>17</v>
      </c>
      <c r="P93">
        <v>44135</v>
      </c>
      <c r="Q93">
        <v>0</v>
      </c>
      <c r="U93" s="1" t="s">
        <v>1</v>
      </c>
      <c r="V93">
        <v>6</v>
      </c>
      <c r="W93" t="s">
        <v>14</v>
      </c>
      <c r="X93" t="s">
        <v>9</v>
      </c>
      <c r="Y93">
        <v>17</v>
      </c>
      <c r="Z93">
        <v>44163</v>
      </c>
      <c r="AA93">
        <v>0</v>
      </c>
    </row>
    <row r="94" spans="1:27" x14ac:dyDescent="0.25">
      <c r="A94" s="1" t="s">
        <v>1</v>
      </c>
      <c r="B94">
        <v>18</v>
      </c>
      <c r="C94" t="s">
        <v>2</v>
      </c>
      <c r="D94" t="s">
        <v>9</v>
      </c>
      <c r="E94">
        <v>19</v>
      </c>
      <c r="F94">
        <v>44110</v>
      </c>
      <c r="G94">
        <v>1</v>
      </c>
      <c r="K94" s="1" t="s">
        <v>1</v>
      </c>
      <c r="L94">
        <v>5</v>
      </c>
      <c r="M94" t="s">
        <v>13</v>
      </c>
      <c r="N94" t="s">
        <v>9</v>
      </c>
      <c r="O94">
        <v>17</v>
      </c>
      <c r="P94">
        <v>44135</v>
      </c>
      <c r="Q94">
        <v>0</v>
      </c>
      <c r="U94" s="1" t="s">
        <v>1</v>
      </c>
      <c r="V94">
        <v>7</v>
      </c>
      <c r="W94" t="s">
        <v>14</v>
      </c>
      <c r="X94" t="s">
        <v>9</v>
      </c>
      <c r="Y94">
        <v>17</v>
      </c>
      <c r="Z94">
        <v>44163</v>
      </c>
      <c r="AA94">
        <v>0</v>
      </c>
    </row>
    <row r="95" spans="1:27" x14ac:dyDescent="0.25">
      <c r="A95" s="1" t="s">
        <v>1</v>
      </c>
      <c r="B95">
        <v>19</v>
      </c>
      <c r="C95" t="s">
        <v>2</v>
      </c>
      <c r="D95" t="s">
        <v>9</v>
      </c>
      <c r="E95">
        <v>19</v>
      </c>
      <c r="F95">
        <v>44110</v>
      </c>
      <c r="G95">
        <v>1</v>
      </c>
      <c r="K95" s="1" t="s">
        <v>1</v>
      </c>
      <c r="L95">
        <v>6</v>
      </c>
      <c r="M95" t="s">
        <v>13</v>
      </c>
      <c r="N95" t="s">
        <v>9</v>
      </c>
      <c r="O95">
        <v>17</v>
      </c>
      <c r="P95">
        <v>44135</v>
      </c>
      <c r="Q95">
        <v>0</v>
      </c>
      <c r="U95" s="1" t="s">
        <v>1</v>
      </c>
      <c r="V95">
        <v>8</v>
      </c>
      <c r="W95" t="s">
        <v>14</v>
      </c>
      <c r="X95" t="s">
        <v>9</v>
      </c>
      <c r="Y95">
        <v>18</v>
      </c>
      <c r="Z95">
        <v>44163</v>
      </c>
      <c r="AA95">
        <v>0</v>
      </c>
    </row>
    <row r="96" spans="1:27" x14ac:dyDescent="0.25">
      <c r="A96" s="1" t="s">
        <v>1</v>
      </c>
      <c r="B96">
        <v>20</v>
      </c>
      <c r="C96" t="s">
        <v>2</v>
      </c>
      <c r="D96" t="s">
        <v>9</v>
      </c>
      <c r="E96">
        <v>19</v>
      </c>
      <c r="F96">
        <v>44110</v>
      </c>
      <c r="G96">
        <v>1</v>
      </c>
      <c r="K96" s="1" t="s">
        <v>1</v>
      </c>
      <c r="L96">
        <v>7</v>
      </c>
      <c r="M96" t="s">
        <v>13</v>
      </c>
      <c r="N96" t="s">
        <v>9</v>
      </c>
      <c r="O96">
        <v>17</v>
      </c>
      <c r="P96">
        <v>44135</v>
      </c>
      <c r="Q96">
        <v>1</v>
      </c>
      <c r="U96" s="1" t="s">
        <v>1</v>
      </c>
      <c r="V96">
        <v>9</v>
      </c>
      <c r="W96" t="s">
        <v>14</v>
      </c>
      <c r="X96" t="s">
        <v>9</v>
      </c>
      <c r="Y96">
        <v>18</v>
      </c>
      <c r="Z96">
        <v>44163</v>
      </c>
      <c r="AA96">
        <v>1</v>
      </c>
    </row>
    <row r="97" spans="1:27" x14ac:dyDescent="0.25">
      <c r="A97" s="1" t="s">
        <v>1</v>
      </c>
      <c r="B97">
        <v>21</v>
      </c>
      <c r="C97" t="s">
        <v>2</v>
      </c>
      <c r="D97" t="s">
        <v>9</v>
      </c>
      <c r="E97">
        <v>20</v>
      </c>
      <c r="F97">
        <v>44111</v>
      </c>
      <c r="G97">
        <v>0</v>
      </c>
      <c r="K97" s="1" t="s">
        <v>1</v>
      </c>
      <c r="L97">
        <v>8</v>
      </c>
      <c r="M97" t="s">
        <v>13</v>
      </c>
      <c r="N97" t="s">
        <v>9</v>
      </c>
      <c r="O97">
        <v>17</v>
      </c>
      <c r="P97">
        <v>44135</v>
      </c>
      <c r="Q97">
        <v>1</v>
      </c>
      <c r="U97" s="1" t="s">
        <v>1</v>
      </c>
      <c r="V97">
        <v>10</v>
      </c>
      <c r="W97" t="s">
        <v>14</v>
      </c>
      <c r="X97" t="s">
        <v>9</v>
      </c>
      <c r="Y97">
        <v>18</v>
      </c>
      <c r="Z97">
        <v>44163</v>
      </c>
      <c r="AA97">
        <v>1</v>
      </c>
    </row>
    <row r="98" spans="1:27" x14ac:dyDescent="0.25">
      <c r="A98" s="1" t="s">
        <v>1</v>
      </c>
      <c r="B98">
        <v>22</v>
      </c>
      <c r="C98" t="s">
        <v>2</v>
      </c>
      <c r="D98" t="s">
        <v>9</v>
      </c>
      <c r="E98">
        <v>20</v>
      </c>
      <c r="F98">
        <v>44111</v>
      </c>
      <c r="G98">
        <v>1</v>
      </c>
      <c r="K98" s="1" t="s">
        <v>1</v>
      </c>
      <c r="L98">
        <v>9</v>
      </c>
      <c r="M98" t="s">
        <v>13</v>
      </c>
      <c r="N98" t="s">
        <v>9</v>
      </c>
      <c r="O98">
        <v>18</v>
      </c>
      <c r="P98">
        <v>44136</v>
      </c>
      <c r="Q98">
        <v>0</v>
      </c>
      <c r="U98" s="1" t="s">
        <v>1</v>
      </c>
      <c r="V98">
        <v>11</v>
      </c>
      <c r="W98" t="s">
        <v>14</v>
      </c>
      <c r="X98" t="s">
        <v>9</v>
      </c>
      <c r="Y98">
        <v>18</v>
      </c>
      <c r="Z98">
        <v>44164</v>
      </c>
      <c r="AA98">
        <v>0</v>
      </c>
    </row>
    <row r="99" spans="1:27" x14ac:dyDescent="0.25">
      <c r="A99" s="1" t="s">
        <v>1</v>
      </c>
      <c r="B99">
        <v>23</v>
      </c>
      <c r="C99" t="s">
        <v>2</v>
      </c>
      <c r="D99" t="s">
        <v>9</v>
      </c>
      <c r="E99">
        <v>20</v>
      </c>
      <c r="F99">
        <v>44111</v>
      </c>
      <c r="G99">
        <v>1</v>
      </c>
      <c r="K99" s="1" t="s">
        <v>1</v>
      </c>
      <c r="L99">
        <v>10</v>
      </c>
      <c r="M99" t="s">
        <v>13</v>
      </c>
      <c r="N99" t="s">
        <v>9</v>
      </c>
      <c r="O99">
        <v>18</v>
      </c>
      <c r="P99">
        <v>44136</v>
      </c>
      <c r="Q99">
        <v>0</v>
      </c>
      <c r="U99" s="1" t="s">
        <v>1</v>
      </c>
      <c r="V99">
        <v>12</v>
      </c>
      <c r="W99" t="s">
        <v>14</v>
      </c>
      <c r="X99" t="s">
        <v>9</v>
      </c>
      <c r="Y99">
        <v>18</v>
      </c>
      <c r="Z99">
        <v>44164</v>
      </c>
      <c r="AA99">
        <v>0</v>
      </c>
    </row>
    <row r="100" spans="1:27" x14ac:dyDescent="0.25">
      <c r="A100" s="1" t="s">
        <v>1</v>
      </c>
      <c r="B100">
        <v>24</v>
      </c>
      <c r="C100" t="s">
        <v>2</v>
      </c>
      <c r="D100" t="s">
        <v>9</v>
      </c>
      <c r="E100">
        <v>20</v>
      </c>
      <c r="F100">
        <v>44111</v>
      </c>
      <c r="G100">
        <v>1</v>
      </c>
      <c r="K100" s="1" t="s">
        <v>1</v>
      </c>
      <c r="L100">
        <v>11</v>
      </c>
      <c r="M100" t="s">
        <v>13</v>
      </c>
      <c r="N100" t="s">
        <v>9</v>
      </c>
      <c r="O100">
        <v>18</v>
      </c>
      <c r="P100">
        <v>44136</v>
      </c>
      <c r="Q100">
        <v>0</v>
      </c>
      <c r="U100" s="1" t="s">
        <v>1</v>
      </c>
      <c r="V100">
        <v>13</v>
      </c>
      <c r="W100" t="s">
        <v>14</v>
      </c>
      <c r="X100" t="s">
        <v>9</v>
      </c>
      <c r="Y100">
        <v>18</v>
      </c>
      <c r="Z100">
        <v>44164</v>
      </c>
      <c r="AA100">
        <v>1</v>
      </c>
    </row>
    <row r="101" spans="1:27" x14ac:dyDescent="0.25">
      <c r="A101" s="1" t="s">
        <v>1</v>
      </c>
      <c r="B101">
        <v>25</v>
      </c>
      <c r="C101" t="s">
        <v>2</v>
      </c>
      <c r="D101" t="s">
        <v>9</v>
      </c>
      <c r="E101">
        <v>21</v>
      </c>
      <c r="F101">
        <v>44112</v>
      </c>
      <c r="G101">
        <v>0</v>
      </c>
      <c r="K101" s="1" t="s">
        <v>1</v>
      </c>
      <c r="L101">
        <v>12</v>
      </c>
      <c r="M101" t="s">
        <v>13</v>
      </c>
      <c r="N101" t="s">
        <v>9</v>
      </c>
      <c r="O101">
        <v>18</v>
      </c>
      <c r="P101">
        <v>44136</v>
      </c>
      <c r="Q101">
        <v>0</v>
      </c>
      <c r="U101" s="1" t="s">
        <v>1</v>
      </c>
      <c r="V101">
        <v>14</v>
      </c>
      <c r="W101" t="s">
        <v>14</v>
      </c>
      <c r="X101" t="s">
        <v>9</v>
      </c>
      <c r="Y101">
        <v>19</v>
      </c>
      <c r="Z101">
        <v>44164</v>
      </c>
      <c r="AA101">
        <v>1</v>
      </c>
    </row>
    <row r="102" spans="1:27" x14ac:dyDescent="0.25">
      <c r="A102" s="1" t="s">
        <v>1</v>
      </c>
      <c r="B102">
        <v>26</v>
      </c>
      <c r="C102" t="s">
        <v>2</v>
      </c>
      <c r="D102" t="s">
        <v>9</v>
      </c>
      <c r="E102">
        <v>22</v>
      </c>
      <c r="F102">
        <v>44113</v>
      </c>
      <c r="G102">
        <v>0</v>
      </c>
      <c r="K102" s="1" t="s">
        <v>1</v>
      </c>
      <c r="L102">
        <v>13</v>
      </c>
      <c r="M102" t="s">
        <v>13</v>
      </c>
      <c r="N102" t="s">
        <v>9</v>
      </c>
      <c r="O102">
        <v>18</v>
      </c>
      <c r="P102">
        <v>44136</v>
      </c>
      <c r="Q102">
        <v>0</v>
      </c>
      <c r="U102" s="1" t="s">
        <v>1</v>
      </c>
      <c r="V102">
        <v>15</v>
      </c>
      <c r="W102" t="s">
        <v>14</v>
      </c>
      <c r="X102" t="s">
        <v>9</v>
      </c>
      <c r="Y102">
        <v>19</v>
      </c>
      <c r="Z102">
        <v>44164</v>
      </c>
      <c r="AA102">
        <v>1</v>
      </c>
    </row>
    <row r="103" spans="1:27" x14ac:dyDescent="0.25">
      <c r="A103" s="1" t="s">
        <v>1</v>
      </c>
      <c r="B103">
        <v>27</v>
      </c>
      <c r="C103" t="s">
        <v>2</v>
      </c>
      <c r="D103" t="s">
        <v>9</v>
      </c>
      <c r="E103">
        <v>23</v>
      </c>
      <c r="F103">
        <v>44114</v>
      </c>
      <c r="G103">
        <v>1</v>
      </c>
      <c r="K103" s="1" t="s">
        <v>1</v>
      </c>
      <c r="L103">
        <v>14</v>
      </c>
      <c r="M103" t="s">
        <v>13</v>
      </c>
      <c r="N103" t="s">
        <v>9</v>
      </c>
      <c r="O103">
        <v>18</v>
      </c>
      <c r="P103">
        <v>44136</v>
      </c>
      <c r="Q103">
        <v>0</v>
      </c>
      <c r="U103" s="1" t="s">
        <v>1</v>
      </c>
      <c r="V103">
        <v>16</v>
      </c>
      <c r="W103" t="s">
        <v>14</v>
      </c>
      <c r="X103" t="s">
        <v>9</v>
      </c>
      <c r="Y103">
        <v>19</v>
      </c>
      <c r="Z103">
        <v>44165</v>
      </c>
      <c r="AA103">
        <v>0</v>
      </c>
    </row>
    <row r="104" spans="1:27" x14ac:dyDescent="0.25">
      <c r="A104" s="1" t="s">
        <v>1</v>
      </c>
      <c r="B104">
        <v>28</v>
      </c>
      <c r="C104" t="s">
        <v>2</v>
      </c>
      <c r="D104" t="s">
        <v>9</v>
      </c>
      <c r="E104">
        <v>23</v>
      </c>
      <c r="F104">
        <v>44114</v>
      </c>
      <c r="G104">
        <v>1</v>
      </c>
      <c r="K104" s="1" t="s">
        <v>1</v>
      </c>
      <c r="L104">
        <v>15</v>
      </c>
      <c r="M104" t="s">
        <v>13</v>
      </c>
      <c r="N104" t="s">
        <v>9</v>
      </c>
      <c r="O104">
        <v>18</v>
      </c>
      <c r="P104">
        <v>44136</v>
      </c>
      <c r="Q104">
        <v>1</v>
      </c>
      <c r="U104" s="1" t="s">
        <v>1</v>
      </c>
      <c r="V104">
        <v>17</v>
      </c>
      <c r="W104" t="s">
        <v>14</v>
      </c>
      <c r="X104" t="s">
        <v>9</v>
      </c>
      <c r="Y104">
        <v>19</v>
      </c>
      <c r="Z104">
        <v>44165</v>
      </c>
      <c r="AA104">
        <v>1</v>
      </c>
    </row>
    <row r="105" spans="1:27" x14ac:dyDescent="0.25">
      <c r="A105" s="1" t="s">
        <v>1</v>
      </c>
      <c r="B105">
        <v>29</v>
      </c>
      <c r="C105" t="s">
        <v>2</v>
      </c>
      <c r="D105" t="s">
        <v>9</v>
      </c>
      <c r="E105">
        <v>23</v>
      </c>
      <c r="F105">
        <v>44114</v>
      </c>
      <c r="G105">
        <v>1</v>
      </c>
      <c r="K105" s="1" t="s">
        <v>1</v>
      </c>
      <c r="L105">
        <v>16</v>
      </c>
      <c r="M105" t="s">
        <v>13</v>
      </c>
      <c r="N105" t="s">
        <v>9</v>
      </c>
      <c r="O105">
        <v>18</v>
      </c>
      <c r="P105">
        <v>44136</v>
      </c>
      <c r="Q105">
        <v>1</v>
      </c>
      <c r="U105" s="1" t="s">
        <v>1</v>
      </c>
      <c r="V105">
        <v>18</v>
      </c>
      <c r="W105" t="s">
        <v>14</v>
      </c>
      <c r="X105" t="s">
        <v>9</v>
      </c>
      <c r="Y105">
        <v>19</v>
      </c>
      <c r="Z105">
        <v>44165</v>
      </c>
      <c r="AA105">
        <v>1</v>
      </c>
    </row>
    <row r="106" spans="1:27" x14ac:dyDescent="0.25">
      <c r="A106" s="1" t="s">
        <v>1</v>
      </c>
      <c r="B106">
        <v>1</v>
      </c>
      <c r="C106" t="s">
        <v>2</v>
      </c>
      <c r="D106" t="s">
        <v>10</v>
      </c>
      <c r="E106">
        <v>17</v>
      </c>
      <c r="F106">
        <v>44108</v>
      </c>
      <c r="G106">
        <v>0</v>
      </c>
      <c r="K106" s="1" t="s">
        <v>1</v>
      </c>
      <c r="L106">
        <v>17</v>
      </c>
      <c r="M106" t="s">
        <v>13</v>
      </c>
      <c r="N106" t="s">
        <v>9</v>
      </c>
      <c r="O106">
        <v>18</v>
      </c>
      <c r="P106">
        <v>44136</v>
      </c>
      <c r="Q106">
        <v>1</v>
      </c>
      <c r="U106" s="1" t="s">
        <v>1</v>
      </c>
      <c r="V106">
        <v>19</v>
      </c>
      <c r="W106" t="s">
        <v>14</v>
      </c>
      <c r="X106" t="s">
        <v>9</v>
      </c>
      <c r="Y106">
        <v>20</v>
      </c>
      <c r="Z106">
        <v>44165</v>
      </c>
      <c r="AA106">
        <v>1</v>
      </c>
    </row>
    <row r="107" spans="1:27" x14ac:dyDescent="0.25">
      <c r="A107" s="1" t="s">
        <v>1</v>
      </c>
      <c r="B107">
        <v>2</v>
      </c>
      <c r="C107" t="s">
        <v>2</v>
      </c>
      <c r="D107" t="s">
        <v>10</v>
      </c>
      <c r="E107">
        <v>17</v>
      </c>
      <c r="F107">
        <v>44108</v>
      </c>
      <c r="G107">
        <v>0</v>
      </c>
      <c r="K107" s="1" t="s">
        <v>1</v>
      </c>
      <c r="L107">
        <v>18</v>
      </c>
      <c r="M107" t="s">
        <v>13</v>
      </c>
      <c r="N107" t="s">
        <v>9</v>
      </c>
      <c r="O107">
        <v>18</v>
      </c>
      <c r="P107">
        <v>44136</v>
      </c>
      <c r="Q107">
        <v>1</v>
      </c>
      <c r="U107" s="1" t="s">
        <v>1</v>
      </c>
      <c r="V107">
        <v>20</v>
      </c>
      <c r="W107" t="s">
        <v>14</v>
      </c>
      <c r="X107" t="s">
        <v>9</v>
      </c>
      <c r="Y107">
        <v>20</v>
      </c>
      <c r="Z107">
        <v>44165</v>
      </c>
      <c r="AA107">
        <v>1</v>
      </c>
    </row>
    <row r="108" spans="1:27" x14ac:dyDescent="0.25">
      <c r="A108" s="1" t="s">
        <v>1</v>
      </c>
      <c r="B108">
        <v>3</v>
      </c>
      <c r="C108" t="s">
        <v>2</v>
      </c>
      <c r="D108" t="s">
        <v>10</v>
      </c>
      <c r="E108">
        <v>17</v>
      </c>
      <c r="F108">
        <v>44108</v>
      </c>
      <c r="G108">
        <v>0</v>
      </c>
      <c r="K108" s="1" t="s">
        <v>1</v>
      </c>
      <c r="L108">
        <v>19</v>
      </c>
      <c r="M108" t="s">
        <v>13</v>
      </c>
      <c r="N108" t="s">
        <v>9</v>
      </c>
      <c r="O108">
        <v>19</v>
      </c>
      <c r="P108">
        <v>44137</v>
      </c>
      <c r="Q108">
        <v>0</v>
      </c>
      <c r="U108" s="1" t="s">
        <v>1</v>
      </c>
      <c r="V108">
        <v>21</v>
      </c>
      <c r="W108" t="s">
        <v>14</v>
      </c>
      <c r="X108" t="s">
        <v>9</v>
      </c>
      <c r="Y108">
        <v>20</v>
      </c>
      <c r="Z108">
        <v>44165</v>
      </c>
      <c r="AA108">
        <v>1</v>
      </c>
    </row>
    <row r="109" spans="1:27" x14ac:dyDescent="0.25">
      <c r="A109" s="1" t="s">
        <v>1</v>
      </c>
      <c r="B109">
        <v>4</v>
      </c>
      <c r="C109" t="s">
        <v>2</v>
      </c>
      <c r="D109" t="s">
        <v>10</v>
      </c>
      <c r="E109">
        <v>17</v>
      </c>
      <c r="F109">
        <v>44108</v>
      </c>
      <c r="G109">
        <v>1</v>
      </c>
      <c r="K109" s="1" t="s">
        <v>1</v>
      </c>
      <c r="L109">
        <v>20</v>
      </c>
      <c r="M109" t="s">
        <v>13</v>
      </c>
      <c r="N109" t="s">
        <v>9</v>
      </c>
      <c r="O109">
        <v>19</v>
      </c>
      <c r="P109">
        <v>44137</v>
      </c>
      <c r="Q109">
        <v>0</v>
      </c>
      <c r="U109" s="1" t="s">
        <v>1</v>
      </c>
      <c r="V109">
        <v>22</v>
      </c>
      <c r="W109" t="s">
        <v>14</v>
      </c>
      <c r="X109" t="s">
        <v>9</v>
      </c>
      <c r="Y109">
        <v>20</v>
      </c>
      <c r="Z109">
        <v>44166</v>
      </c>
      <c r="AA109">
        <v>1</v>
      </c>
    </row>
    <row r="110" spans="1:27" x14ac:dyDescent="0.25">
      <c r="A110" s="1" t="s">
        <v>1</v>
      </c>
      <c r="B110">
        <v>5</v>
      </c>
      <c r="C110" t="s">
        <v>2</v>
      </c>
      <c r="D110" t="s">
        <v>10</v>
      </c>
      <c r="E110">
        <v>17</v>
      </c>
      <c r="F110">
        <v>44108</v>
      </c>
      <c r="G110">
        <v>1</v>
      </c>
      <c r="K110" s="1" t="s">
        <v>1</v>
      </c>
      <c r="L110">
        <v>21</v>
      </c>
      <c r="M110" t="s">
        <v>13</v>
      </c>
      <c r="N110" t="s">
        <v>9</v>
      </c>
      <c r="O110">
        <v>19</v>
      </c>
      <c r="P110">
        <v>44137</v>
      </c>
      <c r="Q110">
        <v>0</v>
      </c>
      <c r="U110" s="1" t="s">
        <v>1</v>
      </c>
      <c r="V110">
        <v>23</v>
      </c>
      <c r="W110" t="s">
        <v>14</v>
      </c>
      <c r="X110" t="s">
        <v>9</v>
      </c>
      <c r="Y110">
        <v>20</v>
      </c>
      <c r="Z110">
        <v>44166</v>
      </c>
      <c r="AA110">
        <v>1</v>
      </c>
    </row>
    <row r="111" spans="1:27" x14ac:dyDescent="0.25">
      <c r="A111" s="1" t="s">
        <v>1</v>
      </c>
      <c r="B111">
        <v>6</v>
      </c>
      <c r="C111" t="s">
        <v>2</v>
      </c>
      <c r="D111" t="s">
        <v>10</v>
      </c>
      <c r="E111">
        <v>18</v>
      </c>
      <c r="F111">
        <v>44109</v>
      </c>
      <c r="G111">
        <v>0</v>
      </c>
      <c r="K111" s="1" t="s">
        <v>1</v>
      </c>
      <c r="L111">
        <v>22</v>
      </c>
      <c r="M111" t="s">
        <v>13</v>
      </c>
      <c r="N111" t="s">
        <v>9</v>
      </c>
      <c r="O111">
        <v>19</v>
      </c>
      <c r="P111">
        <v>44137</v>
      </c>
      <c r="Q111">
        <v>0</v>
      </c>
      <c r="U111" s="1" t="s">
        <v>1</v>
      </c>
      <c r="V111">
        <v>24</v>
      </c>
      <c r="W111" t="s">
        <v>14</v>
      </c>
      <c r="X111" t="s">
        <v>9</v>
      </c>
      <c r="Y111">
        <v>20</v>
      </c>
      <c r="Z111">
        <v>44166</v>
      </c>
      <c r="AA111">
        <v>1</v>
      </c>
    </row>
    <row r="112" spans="1:27" x14ac:dyDescent="0.25">
      <c r="A112" s="1" t="s">
        <v>1</v>
      </c>
      <c r="B112">
        <v>7</v>
      </c>
      <c r="C112" t="s">
        <v>2</v>
      </c>
      <c r="D112" t="s">
        <v>10</v>
      </c>
      <c r="E112">
        <v>18</v>
      </c>
      <c r="F112">
        <v>44109</v>
      </c>
      <c r="G112">
        <v>0</v>
      </c>
      <c r="K112" s="1" t="s">
        <v>1</v>
      </c>
      <c r="L112">
        <v>23</v>
      </c>
      <c r="M112" t="s">
        <v>13</v>
      </c>
      <c r="N112" t="s">
        <v>9</v>
      </c>
      <c r="O112">
        <v>19</v>
      </c>
      <c r="P112">
        <v>44137</v>
      </c>
      <c r="Q112">
        <v>0</v>
      </c>
      <c r="U112" s="1" t="s">
        <v>1</v>
      </c>
      <c r="V112">
        <v>25</v>
      </c>
      <c r="W112" t="s">
        <v>14</v>
      </c>
      <c r="X112" t="s">
        <v>9</v>
      </c>
      <c r="Y112">
        <v>21</v>
      </c>
      <c r="Z112">
        <v>44166</v>
      </c>
      <c r="AA112">
        <v>1</v>
      </c>
    </row>
    <row r="113" spans="1:27" x14ac:dyDescent="0.25">
      <c r="A113" s="1" t="s">
        <v>1</v>
      </c>
      <c r="B113">
        <v>8</v>
      </c>
      <c r="C113" t="s">
        <v>2</v>
      </c>
      <c r="D113" t="s">
        <v>10</v>
      </c>
      <c r="E113">
        <v>18</v>
      </c>
      <c r="F113">
        <v>44109</v>
      </c>
      <c r="G113">
        <v>0</v>
      </c>
      <c r="K113" s="1" t="s">
        <v>1</v>
      </c>
      <c r="L113">
        <v>24</v>
      </c>
      <c r="M113" t="s">
        <v>13</v>
      </c>
      <c r="N113" t="s">
        <v>9</v>
      </c>
      <c r="O113">
        <v>19</v>
      </c>
      <c r="P113">
        <v>44137</v>
      </c>
      <c r="Q113">
        <v>0</v>
      </c>
      <c r="U113" s="1" t="s">
        <v>1</v>
      </c>
      <c r="V113">
        <v>26</v>
      </c>
      <c r="W113" t="s">
        <v>14</v>
      </c>
      <c r="X113" t="s">
        <v>9</v>
      </c>
      <c r="Y113">
        <v>21</v>
      </c>
      <c r="Z113">
        <v>44166</v>
      </c>
      <c r="AA113">
        <v>0</v>
      </c>
    </row>
    <row r="114" spans="1:27" x14ac:dyDescent="0.25">
      <c r="A114" s="1" t="s">
        <v>1</v>
      </c>
      <c r="B114">
        <v>9</v>
      </c>
      <c r="C114" t="s">
        <v>2</v>
      </c>
      <c r="D114" t="s">
        <v>10</v>
      </c>
      <c r="E114">
        <v>18</v>
      </c>
      <c r="F114">
        <v>44109</v>
      </c>
      <c r="G114">
        <v>0</v>
      </c>
      <c r="K114" s="1" t="s">
        <v>1</v>
      </c>
      <c r="L114">
        <v>25</v>
      </c>
      <c r="M114" t="s">
        <v>13</v>
      </c>
      <c r="N114" t="s">
        <v>9</v>
      </c>
      <c r="O114">
        <v>19</v>
      </c>
      <c r="P114">
        <v>44137</v>
      </c>
      <c r="Q114">
        <v>0</v>
      </c>
      <c r="U114" s="1" t="s">
        <v>1</v>
      </c>
      <c r="V114">
        <v>27</v>
      </c>
      <c r="W114" t="s">
        <v>14</v>
      </c>
      <c r="X114" t="s">
        <v>9</v>
      </c>
      <c r="Y114">
        <v>21</v>
      </c>
      <c r="Z114">
        <v>44167</v>
      </c>
      <c r="AA114">
        <v>1</v>
      </c>
    </row>
    <row r="115" spans="1:27" x14ac:dyDescent="0.25">
      <c r="A115" s="1" t="s">
        <v>1</v>
      </c>
      <c r="B115">
        <v>10</v>
      </c>
      <c r="C115" t="s">
        <v>2</v>
      </c>
      <c r="D115" t="s">
        <v>10</v>
      </c>
      <c r="E115">
        <v>18</v>
      </c>
      <c r="F115">
        <v>44109</v>
      </c>
      <c r="G115">
        <v>1</v>
      </c>
      <c r="K115" s="1" t="s">
        <v>1</v>
      </c>
      <c r="L115">
        <v>26</v>
      </c>
      <c r="M115" t="s">
        <v>13</v>
      </c>
      <c r="N115" t="s">
        <v>9</v>
      </c>
      <c r="O115">
        <v>19</v>
      </c>
      <c r="P115">
        <v>44137</v>
      </c>
      <c r="Q115">
        <v>1</v>
      </c>
      <c r="U115" s="1" t="s">
        <v>1</v>
      </c>
      <c r="V115">
        <v>28</v>
      </c>
      <c r="W115" t="s">
        <v>14</v>
      </c>
      <c r="X115" t="s">
        <v>9</v>
      </c>
      <c r="Y115">
        <v>21</v>
      </c>
      <c r="Z115">
        <v>44167</v>
      </c>
      <c r="AA115">
        <v>1</v>
      </c>
    </row>
    <row r="116" spans="1:27" x14ac:dyDescent="0.25">
      <c r="A116" s="1" t="s">
        <v>1</v>
      </c>
      <c r="B116">
        <v>11</v>
      </c>
      <c r="C116" t="s">
        <v>2</v>
      </c>
      <c r="D116" t="s">
        <v>10</v>
      </c>
      <c r="E116">
        <v>18</v>
      </c>
      <c r="F116">
        <v>44109</v>
      </c>
      <c r="G116">
        <v>1</v>
      </c>
      <c r="K116" s="1" t="s">
        <v>1</v>
      </c>
      <c r="L116">
        <v>27</v>
      </c>
      <c r="M116" t="s">
        <v>13</v>
      </c>
      <c r="N116" t="s">
        <v>9</v>
      </c>
      <c r="O116">
        <v>19</v>
      </c>
      <c r="P116">
        <v>44137</v>
      </c>
      <c r="Q116">
        <v>1</v>
      </c>
      <c r="U116" s="1" t="s">
        <v>1</v>
      </c>
      <c r="V116">
        <v>29</v>
      </c>
      <c r="W116" t="s">
        <v>14</v>
      </c>
      <c r="X116" t="s">
        <v>9</v>
      </c>
      <c r="Y116">
        <v>21</v>
      </c>
      <c r="Z116">
        <v>44168</v>
      </c>
      <c r="AA116">
        <v>1</v>
      </c>
    </row>
    <row r="117" spans="1:27" x14ac:dyDescent="0.25">
      <c r="A117" s="1" t="s">
        <v>1</v>
      </c>
      <c r="B117">
        <v>12</v>
      </c>
      <c r="C117" t="s">
        <v>2</v>
      </c>
      <c r="D117" t="s">
        <v>10</v>
      </c>
      <c r="E117">
        <v>18</v>
      </c>
      <c r="F117">
        <v>44109</v>
      </c>
      <c r="G117">
        <v>1</v>
      </c>
      <c r="K117" s="1" t="s">
        <v>1</v>
      </c>
      <c r="L117">
        <v>28</v>
      </c>
      <c r="M117" t="s">
        <v>13</v>
      </c>
      <c r="N117" t="s">
        <v>9</v>
      </c>
      <c r="O117">
        <v>19</v>
      </c>
      <c r="P117">
        <v>44137</v>
      </c>
      <c r="Q117">
        <v>1</v>
      </c>
      <c r="U117" s="1" t="s">
        <v>1</v>
      </c>
      <c r="V117">
        <v>30</v>
      </c>
      <c r="W117" t="s">
        <v>14</v>
      </c>
      <c r="X117" t="s">
        <v>9</v>
      </c>
      <c r="Y117">
        <v>22</v>
      </c>
      <c r="Z117">
        <v>44168</v>
      </c>
      <c r="AA117">
        <v>1</v>
      </c>
    </row>
    <row r="118" spans="1:27" x14ac:dyDescent="0.25">
      <c r="A118" s="1" t="s">
        <v>1</v>
      </c>
      <c r="B118">
        <v>13</v>
      </c>
      <c r="C118" t="s">
        <v>2</v>
      </c>
      <c r="D118" t="s">
        <v>10</v>
      </c>
      <c r="E118">
        <v>19</v>
      </c>
      <c r="F118">
        <v>44110</v>
      </c>
      <c r="G118">
        <v>0</v>
      </c>
      <c r="K118" s="1" t="s">
        <v>1</v>
      </c>
      <c r="L118">
        <v>29</v>
      </c>
      <c r="M118" t="s">
        <v>13</v>
      </c>
      <c r="N118" t="s">
        <v>9</v>
      </c>
      <c r="O118">
        <v>19</v>
      </c>
      <c r="P118">
        <v>44137</v>
      </c>
      <c r="Q118">
        <v>1</v>
      </c>
      <c r="U118" s="1" t="s">
        <v>1</v>
      </c>
      <c r="V118">
        <v>1</v>
      </c>
      <c r="W118" t="s">
        <v>14</v>
      </c>
      <c r="X118" t="s">
        <v>10</v>
      </c>
      <c r="Y118">
        <v>22</v>
      </c>
      <c r="Z118">
        <v>44162</v>
      </c>
      <c r="AA118">
        <v>0</v>
      </c>
    </row>
    <row r="119" spans="1:27" x14ac:dyDescent="0.25">
      <c r="A119" s="1" t="s">
        <v>1</v>
      </c>
      <c r="B119">
        <v>14</v>
      </c>
      <c r="C119" t="s">
        <v>2</v>
      </c>
      <c r="D119" t="s">
        <v>10</v>
      </c>
      <c r="E119">
        <v>19</v>
      </c>
      <c r="F119">
        <v>44110</v>
      </c>
      <c r="G119">
        <v>0</v>
      </c>
      <c r="K119" s="1" t="s">
        <v>1</v>
      </c>
      <c r="L119">
        <v>30</v>
      </c>
      <c r="M119" t="s">
        <v>13</v>
      </c>
      <c r="N119" t="s">
        <v>9</v>
      </c>
      <c r="O119">
        <v>19</v>
      </c>
      <c r="P119">
        <v>44137</v>
      </c>
      <c r="Q119">
        <v>1</v>
      </c>
      <c r="U119" s="1" t="s">
        <v>1</v>
      </c>
      <c r="V119">
        <v>2</v>
      </c>
      <c r="W119" t="s">
        <v>14</v>
      </c>
      <c r="X119" t="s">
        <v>10</v>
      </c>
      <c r="Y119">
        <v>23</v>
      </c>
      <c r="Z119">
        <v>44162</v>
      </c>
      <c r="AA119">
        <v>0</v>
      </c>
    </row>
    <row r="120" spans="1:27" x14ac:dyDescent="0.25">
      <c r="A120" s="1" t="s">
        <v>1</v>
      </c>
      <c r="B120">
        <v>15</v>
      </c>
      <c r="C120" t="s">
        <v>2</v>
      </c>
      <c r="D120" t="s">
        <v>10</v>
      </c>
      <c r="E120">
        <v>19</v>
      </c>
      <c r="F120">
        <v>44110</v>
      </c>
      <c r="G120">
        <v>0</v>
      </c>
      <c r="K120" s="1" t="s">
        <v>1</v>
      </c>
      <c r="L120">
        <v>1</v>
      </c>
      <c r="M120" t="s">
        <v>13</v>
      </c>
      <c r="N120" t="s">
        <v>10</v>
      </c>
      <c r="O120">
        <v>17</v>
      </c>
      <c r="P120">
        <v>44135</v>
      </c>
      <c r="Q120">
        <v>0</v>
      </c>
      <c r="U120" s="1" t="s">
        <v>1</v>
      </c>
      <c r="V120">
        <v>3</v>
      </c>
      <c r="W120" t="s">
        <v>14</v>
      </c>
      <c r="X120" t="s">
        <v>10</v>
      </c>
      <c r="Y120">
        <v>23</v>
      </c>
      <c r="Z120">
        <v>44163</v>
      </c>
      <c r="AA120">
        <v>0</v>
      </c>
    </row>
    <row r="121" spans="1:27" x14ac:dyDescent="0.25">
      <c r="A121" s="1" t="s">
        <v>1</v>
      </c>
      <c r="B121">
        <v>16</v>
      </c>
      <c r="C121" t="s">
        <v>2</v>
      </c>
      <c r="D121" t="s">
        <v>10</v>
      </c>
      <c r="E121">
        <v>19</v>
      </c>
      <c r="F121">
        <v>44110</v>
      </c>
      <c r="G121">
        <v>0</v>
      </c>
      <c r="K121" s="1" t="s">
        <v>1</v>
      </c>
      <c r="L121">
        <v>2</v>
      </c>
      <c r="M121" t="s">
        <v>13</v>
      </c>
      <c r="N121" t="s">
        <v>10</v>
      </c>
      <c r="O121">
        <v>17</v>
      </c>
      <c r="P121">
        <v>44135</v>
      </c>
      <c r="Q121">
        <v>0</v>
      </c>
      <c r="U121" s="1" t="s">
        <v>1</v>
      </c>
      <c r="V121">
        <v>4</v>
      </c>
      <c r="W121" t="s">
        <v>14</v>
      </c>
      <c r="X121" t="s">
        <v>10</v>
      </c>
      <c r="Y121">
        <v>17</v>
      </c>
      <c r="Z121">
        <v>44163</v>
      </c>
      <c r="AA121">
        <v>0</v>
      </c>
    </row>
    <row r="122" spans="1:27" x14ac:dyDescent="0.25">
      <c r="A122" s="1" t="s">
        <v>1</v>
      </c>
      <c r="B122">
        <v>17</v>
      </c>
      <c r="C122" t="s">
        <v>2</v>
      </c>
      <c r="D122" t="s">
        <v>10</v>
      </c>
      <c r="E122">
        <v>19</v>
      </c>
      <c r="F122">
        <v>44110</v>
      </c>
      <c r="G122">
        <v>1</v>
      </c>
      <c r="K122" s="1" t="s">
        <v>1</v>
      </c>
      <c r="L122">
        <v>3</v>
      </c>
      <c r="M122" t="s">
        <v>13</v>
      </c>
      <c r="N122" t="s">
        <v>10</v>
      </c>
      <c r="O122">
        <v>17</v>
      </c>
      <c r="P122">
        <v>44135</v>
      </c>
      <c r="Q122">
        <v>0</v>
      </c>
      <c r="U122" s="1" t="s">
        <v>1</v>
      </c>
      <c r="V122">
        <v>5</v>
      </c>
      <c r="W122" t="s">
        <v>14</v>
      </c>
      <c r="X122" t="s">
        <v>10</v>
      </c>
      <c r="Y122">
        <v>17</v>
      </c>
      <c r="Z122">
        <v>44164</v>
      </c>
      <c r="AA122">
        <v>0</v>
      </c>
    </row>
    <row r="123" spans="1:27" x14ac:dyDescent="0.25">
      <c r="A123" s="1" t="s">
        <v>1</v>
      </c>
      <c r="B123">
        <v>18</v>
      </c>
      <c r="C123" t="s">
        <v>2</v>
      </c>
      <c r="D123" t="s">
        <v>10</v>
      </c>
      <c r="E123">
        <v>19</v>
      </c>
      <c r="F123">
        <v>44110</v>
      </c>
      <c r="G123">
        <v>1</v>
      </c>
      <c r="K123" s="1" t="s">
        <v>1</v>
      </c>
      <c r="L123">
        <v>4</v>
      </c>
      <c r="M123" t="s">
        <v>13</v>
      </c>
      <c r="N123" t="s">
        <v>10</v>
      </c>
      <c r="O123">
        <v>17</v>
      </c>
      <c r="P123">
        <v>44135</v>
      </c>
      <c r="Q123">
        <v>0</v>
      </c>
      <c r="U123" s="1" t="s">
        <v>1</v>
      </c>
      <c r="V123">
        <v>6</v>
      </c>
      <c r="W123" t="s">
        <v>14</v>
      </c>
      <c r="X123" t="s">
        <v>10</v>
      </c>
      <c r="Y123">
        <v>18</v>
      </c>
      <c r="Z123">
        <v>44164</v>
      </c>
      <c r="AA123">
        <v>0</v>
      </c>
    </row>
    <row r="124" spans="1:27" x14ac:dyDescent="0.25">
      <c r="A124" s="1" t="s">
        <v>1</v>
      </c>
      <c r="B124">
        <v>19</v>
      </c>
      <c r="C124" t="s">
        <v>2</v>
      </c>
      <c r="D124" t="s">
        <v>10</v>
      </c>
      <c r="E124">
        <v>19</v>
      </c>
      <c r="F124">
        <v>44110</v>
      </c>
      <c r="G124">
        <v>1</v>
      </c>
      <c r="K124" s="1" t="s">
        <v>1</v>
      </c>
      <c r="L124">
        <v>5</v>
      </c>
      <c r="M124" t="s">
        <v>13</v>
      </c>
      <c r="N124" t="s">
        <v>10</v>
      </c>
      <c r="O124">
        <v>18</v>
      </c>
      <c r="P124">
        <v>44136</v>
      </c>
      <c r="Q124">
        <v>0</v>
      </c>
      <c r="U124" s="1" t="s">
        <v>1</v>
      </c>
      <c r="V124">
        <v>7</v>
      </c>
      <c r="W124" t="s">
        <v>14</v>
      </c>
      <c r="X124" t="s">
        <v>10</v>
      </c>
      <c r="Y124">
        <v>18</v>
      </c>
      <c r="Z124">
        <v>44164</v>
      </c>
      <c r="AA124">
        <v>0</v>
      </c>
    </row>
    <row r="125" spans="1:27" x14ac:dyDescent="0.25">
      <c r="A125" s="1" t="s">
        <v>1</v>
      </c>
      <c r="B125">
        <v>20</v>
      </c>
      <c r="C125" t="s">
        <v>2</v>
      </c>
      <c r="D125" t="s">
        <v>10</v>
      </c>
      <c r="E125">
        <v>19</v>
      </c>
      <c r="F125">
        <v>44110</v>
      </c>
      <c r="G125">
        <v>1</v>
      </c>
      <c r="K125" s="1" t="s">
        <v>1</v>
      </c>
      <c r="L125">
        <v>6</v>
      </c>
      <c r="M125" t="s">
        <v>13</v>
      </c>
      <c r="N125" t="s">
        <v>10</v>
      </c>
      <c r="O125">
        <v>18</v>
      </c>
      <c r="P125">
        <v>44136</v>
      </c>
      <c r="Q125">
        <v>0</v>
      </c>
      <c r="U125" s="1" t="s">
        <v>1</v>
      </c>
      <c r="V125">
        <v>8</v>
      </c>
      <c r="W125" t="s">
        <v>14</v>
      </c>
      <c r="X125" t="s">
        <v>10</v>
      </c>
      <c r="Y125">
        <v>19</v>
      </c>
      <c r="Z125">
        <v>44164</v>
      </c>
      <c r="AA125">
        <v>1</v>
      </c>
    </row>
    <row r="126" spans="1:27" x14ac:dyDescent="0.25">
      <c r="A126" s="1" t="s">
        <v>1</v>
      </c>
      <c r="B126">
        <v>21</v>
      </c>
      <c r="C126" t="s">
        <v>2</v>
      </c>
      <c r="D126" t="s">
        <v>10</v>
      </c>
      <c r="E126">
        <v>19</v>
      </c>
      <c r="F126">
        <v>44110</v>
      </c>
      <c r="G126">
        <v>1</v>
      </c>
      <c r="K126" s="1" t="s">
        <v>1</v>
      </c>
      <c r="L126">
        <v>7</v>
      </c>
      <c r="M126" t="s">
        <v>13</v>
      </c>
      <c r="N126" t="s">
        <v>10</v>
      </c>
      <c r="O126">
        <v>18</v>
      </c>
      <c r="P126">
        <v>44136</v>
      </c>
      <c r="Q126">
        <v>0</v>
      </c>
      <c r="U126" s="1" t="s">
        <v>1</v>
      </c>
      <c r="V126">
        <v>9</v>
      </c>
      <c r="W126" t="s">
        <v>14</v>
      </c>
      <c r="X126" t="s">
        <v>10</v>
      </c>
      <c r="Y126">
        <v>19</v>
      </c>
      <c r="Z126">
        <v>44164</v>
      </c>
      <c r="AA126">
        <v>1</v>
      </c>
    </row>
    <row r="127" spans="1:27" x14ac:dyDescent="0.25">
      <c r="A127" s="1" t="s">
        <v>1</v>
      </c>
      <c r="B127">
        <v>22</v>
      </c>
      <c r="C127" t="s">
        <v>2</v>
      </c>
      <c r="D127" t="s">
        <v>10</v>
      </c>
      <c r="E127">
        <v>20</v>
      </c>
      <c r="F127">
        <v>44111</v>
      </c>
      <c r="G127">
        <v>0</v>
      </c>
      <c r="K127" s="1" t="s">
        <v>1</v>
      </c>
      <c r="L127">
        <v>8</v>
      </c>
      <c r="M127" t="s">
        <v>13</v>
      </c>
      <c r="N127" t="s">
        <v>10</v>
      </c>
      <c r="O127">
        <v>18</v>
      </c>
      <c r="P127">
        <v>44136</v>
      </c>
      <c r="Q127">
        <v>0</v>
      </c>
      <c r="U127" s="1" t="s">
        <v>1</v>
      </c>
      <c r="V127">
        <v>10</v>
      </c>
      <c r="W127" t="s">
        <v>14</v>
      </c>
      <c r="X127" t="s">
        <v>10</v>
      </c>
      <c r="Y127">
        <v>19</v>
      </c>
      <c r="Z127">
        <v>44164</v>
      </c>
      <c r="AA127">
        <v>1</v>
      </c>
    </row>
    <row r="128" spans="1:27" x14ac:dyDescent="0.25">
      <c r="A128" s="1" t="s">
        <v>1</v>
      </c>
      <c r="B128">
        <v>23</v>
      </c>
      <c r="C128" t="s">
        <v>2</v>
      </c>
      <c r="D128" t="s">
        <v>10</v>
      </c>
      <c r="E128">
        <v>20</v>
      </c>
      <c r="F128">
        <v>44111</v>
      </c>
      <c r="G128">
        <v>1</v>
      </c>
      <c r="K128" s="1" t="s">
        <v>1</v>
      </c>
      <c r="L128">
        <v>9</v>
      </c>
      <c r="M128" t="s">
        <v>13</v>
      </c>
      <c r="N128" t="s">
        <v>10</v>
      </c>
      <c r="O128">
        <v>18</v>
      </c>
      <c r="P128">
        <v>44136</v>
      </c>
      <c r="Q128">
        <v>0</v>
      </c>
      <c r="U128" s="1" t="s">
        <v>1</v>
      </c>
      <c r="V128">
        <v>11</v>
      </c>
      <c r="W128" t="s">
        <v>14</v>
      </c>
      <c r="X128" t="s">
        <v>10</v>
      </c>
      <c r="Y128">
        <v>19</v>
      </c>
      <c r="Z128">
        <v>44165</v>
      </c>
      <c r="AA128">
        <v>0</v>
      </c>
    </row>
    <row r="129" spans="1:27" x14ac:dyDescent="0.25">
      <c r="A129" s="1" t="s">
        <v>1</v>
      </c>
      <c r="B129">
        <v>24</v>
      </c>
      <c r="C129" t="s">
        <v>2</v>
      </c>
      <c r="D129" t="s">
        <v>10</v>
      </c>
      <c r="E129">
        <v>20</v>
      </c>
      <c r="F129">
        <v>44111</v>
      </c>
      <c r="G129">
        <v>1</v>
      </c>
      <c r="K129" s="1" t="s">
        <v>1</v>
      </c>
      <c r="L129">
        <v>10</v>
      </c>
      <c r="M129" t="s">
        <v>13</v>
      </c>
      <c r="N129" t="s">
        <v>10</v>
      </c>
      <c r="O129">
        <v>18</v>
      </c>
      <c r="P129">
        <v>44136</v>
      </c>
      <c r="Q129">
        <v>0</v>
      </c>
      <c r="U129" s="1" t="s">
        <v>1</v>
      </c>
      <c r="V129">
        <v>12</v>
      </c>
      <c r="W129" t="s">
        <v>14</v>
      </c>
      <c r="X129" t="s">
        <v>10</v>
      </c>
      <c r="Y129">
        <v>19</v>
      </c>
      <c r="Z129">
        <v>44165</v>
      </c>
      <c r="AA129">
        <v>0</v>
      </c>
    </row>
    <row r="130" spans="1:27" x14ac:dyDescent="0.25">
      <c r="A130" s="1" t="s">
        <v>1</v>
      </c>
      <c r="B130">
        <v>25</v>
      </c>
      <c r="C130" t="s">
        <v>2</v>
      </c>
      <c r="D130" t="s">
        <v>10</v>
      </c>
      <c r="E130">
        <v>22</v>
      </c>
      <c r="F130">
        <v>44113</v>
      </c>
      <c r="G130">
        <v>0</v>
      </c>
      <c r="K130" s="1" t="s">
        <v>1</v>
      </c>
      <c r="L130">
        <v>11</v>
      </c>
      <c r="M130" t="s">
        <v>13</v>
      </c>
      <c r="N130" t="s">
        <v>10</v>
      </c>
      <c r="O130">
        <v>18</v>
      </c>
      <c r="P130">
        <v>44136</v>
      </c>
      <c r="Q130">
        <v>1</v>
      </c>
      <c r="U130" s="1" t="s">
        <v>1</v>
      </c>
      <c r="V130">
        <v>13</v>
      </c>
      <c r="W130" t="s">
        <v>14</v>
      </c>
      <c r="X130" t="s">
        <v>10</v>
      </c>
      <c r="Y130">
        <v>19</v>
      </c>
      <c r="Z130">
        <v>44165</v>
      </c>
      <c r="AA130">
        <v>0</v>
      </c>
    </row>
    <row r="131" spans="1:27" x14ac:dyDescent="0.25">
      <c r="A131" s="2" t="s">
        <v>22</v>
      </c>
      <c r="B131">
        <v>1</v>
      </c>
      <c r="C131" t="s">
        <v>2</v>
      </c>
      <c r="D131" t="s">
        <v>3</v>
      </c>
      <c r="E131">
        <v>18</v>
      </c>
      <c r="F131">
        <v>44109</v>
      </c>
      <c r="G131">
        <v>0</v>
      </c>
      <c r="K131" s="1" t="s">
        <v>1</v>
      </c>
      <c r="L131">
        <v>12</v>
      </c>
      <c r="M131" t="s">
        <v>13</v>
      </c>
      <c r="N131" t="s">
        <v>10</v>
      </c>
      <c r="O131">
        <v>19</v>
      </c>
      <c r="P131">
        <v>44137</v>
      </c>
      <c r="Q131">
        <v>1</v>
      </c>
      <c r="U131" s="1" t="s">
        <v>1</v>
      </c>
      <c r="V131">
        <v>14</v>
      </c>
      <c r="W131" t="s">
        <v>14</v>
      </c>
      <c r="X131" t="s">
        <v>10</v>
      </c>
      <c r="Y131">
        <v>20</v>
      </c>
      <c r="Z131">
        <v>44165</v>
      </c>
      <c r="AA131">
        <v>1</v>
      </c>
    </row>
    <row r="132" spans="1:27" x14ac:dyDescent="0.25">
      <c r="A132" s="2" t="s">
        <v>22</v>
      </c>
      <c r="B132">
        <v>2</v>
      </c>
      <c r="C132" t="s">
        <v>2</v>
      </c>
      <c r="D132" t="s">
        <v>3</v>
      </c>
      <c r="E132">
        <v>18</v>
      </c>
      <c r="F132">
        <v>44109</v>
      </c>
      <c r="G132">
        <v>0</v>
      </c>
      <c r="K132" s="1" t="s">
        <v>1</v>
      </c>
      <c r="L132">
        <v>13</v>
      </c>
      <c r="M132" t="s">
        <v>13</v>
      </c>
      <c r="N132" t="s">
        <v>10</v>
      </c>
      <c r="O132">
        <v>19</v>
      </c>
      <c r="P132">
        <v>44137</v>
      </c>
      <c r="Q132">
        <v>1</v>
      </c>
      <c r="U132" s="1" t="s">
        <v>1</v>
      </c>
      <c r="V132">
        <v>15</v>
      </c>
      <c r="W132" t="s">
        <v>14</v>
      </c>
      <c r="X132" t="s">
        <v>10</v>
      </c>
      <c r="Y132">
        <v>20</v>
      </c>
      <c r="Z132">
        <v>44165</v>
      </c>
      <c r="AA132">
        <v>1</v>
      </c>
    </row>
    <row r="133" spans="1:27" x14ac:dyDescent="0.25">
      <c r="A133" s="2" t="s">
        <v>22</v>
      </c>
      <c r="B133">
        <v>3</v>
      </c>
      <c r="C133" t="s">
        <v>2</v>
      </c>
      <c r="D133" t="s">
        <v>3</v>
      </c>
      <c r="E133">
        <v>18</v>
      </c>
      <c r="F133">
        <v>44109</v>
      </c>
      <c r="G133">
        <v>0</v>
      </c>
      <c r="K133" s="1" t="s">
        <v>1</v>
      </c>
      <c r="L133">
        <v>14</v>
      </c>
      <c r="M133" t="s">
        <v>13</v>
      </c>
      <c r="N133" t="s">
        <v>10</v>
      </c>
      <c r="O133">
        <v>19</v>
      </c>
      <c r="P133">
        <v>44137</v>
      </c>
      <c r="Q133">
        <v>1</v>
      </c>
      <c r="U133" s="1" t="s">
        <v>1</v>
      </c>
      <c r="V133">
        <v>16</v>
      </c>
      <c r="W133" t="s">
        <v>14</v>
      </c>
      <c r="X133" t="s">
        <v>10</v>
      </c>
      <c r="Y133">
        <v>20</v>
      </c>
      <c r="Z133">
        <v>44165</v>
      </c>
      <c r="AA133">
        <v>1</v>
      </c>
    </row>
    <row r="134" spans="1:27" x14ac:dyDescent="0.25">
      <c r="A134" s="2" t="s">
        <v>22</v>
      </c>
      <c r="B134">
        <v>4</v>
      </c>
      <c r="C134" t="s">
        <v>2</v>
      </c>
      <c r="D134" t="s">
        <v>3</v>
      </c>
      <c r="E134">
        <v>18</v>
      </c>
      <c r="F134">
        <v>44109</v>
      </c>
      <c r="G134">
        <v>1</v>
      </c>
      <c r="K134" s="1" t="s">
        <v>1</v>
      </c>
      <c r="L134">
        <v>15</v>
      </c>
      <c r="M134" t="s">
        <v>13</v>
      </c>
      <c r="N134" t="s">
        <v>10</v>
      </c>
      <c r="O134">
        <v>19</v>
      </c>
      <c r="P134">
        <v>44137</v>
      </c>
      <c r="Q134">
        <v>1</v>
      </c>
      <c r="U134" s="1" t="s">
        <v>1</v>
      </c>
      <c r="V134">
        <v>17</v>
      </c>
      <c r="W134" t="s">
        <v>14</v>
      </c>
      <c r="X134" t="s">
        <v>10</v>
      </c>
      <c r="Y134">
        <v>20</v>
      </c>
      <c r="Z134">
        <v>44165</v>
      </c>
      <c r="AA134">
        <v>1</v>
      </c>
    </row>
    <row r="135" spans="1:27" x14ac:dyDescent="0.25">
      <c r="A135" s="2" t="s">
        <v>22</v>
      </c>
      <c r="B135">
        <v>5</v>
      </c>
      <c r="C135" t="s">
        <v>2</v>
      </c>
      <c r="D135" t="s">
        <v>3</v>
      </c>
      <c r="E135">
        <v>18</v>
      </c>
      <c r="F135">
        <v>44109</v>
      </c>
      <c r="G135">
        <v>1</v>
      </c>
      <c r="K135" s="1" t="s">
        <v>1</v>
      </c>
      <c r="L135">
        <v>16</v>
      </c>
      <c r="M135" t="s">
        <v>13</v>
      </c>
      <c r="N135" t="s">
        <v>10</v>
      </c>
      <c r="O135">
        <v>19</v>
      </c>
      <c r="P135">
        <v>44137</v>
      </c>
      <c r="Q135">
        <v>1</v>
      </c>
      <c r="U135" s="1" t="s">
        <v>1</v>
      </c>
      <c r="V135">
        <v>18</v>
      </c>
      <c r="W135" t="s">
        <v>14</v>
      </c>
      <c r="X135" t="s">
        <v>10</v>
      </c>
      <c r="Y135">
        <v>20</v>
      </c>
      <c r="Z135">
        <v>44165</v>
      </c>
      <c r="AA135">
        <v>1</v>
      </c>
    </row>
    <row r="136" spans="1:27" x14ac:dyDescent="0.25">
      <c r="A136" s="2" t="s">
        <v>22</v>
      </c>
      <c r="B136">
        <v>6</v>
      </c>
      <c r="C136" t="s">
        <v>2</v>
      </c>
      <c r="D136" t="s">
        <v>3</v>
      </c>
      <c r="E136">
        <v>19</v>
      </c>
      <c r="F136">
        <v>44110</v>
      </c>
      <c r="G136">
        <v>0</v>
      </c>
      <c r="K136" s="1" t="s">
        <v>1</v>
      </c>
      <c r="L136">
        <v>17</v>
      </c>
      <c r="M136" t="s">
        <v>13</v>
      </c>
      <c r="N136" t="s">
        <v>10</v>
      </c>
      <c r="O136">
        <v>19</v>
      </c>
      <c r="P136">
        <v>44137</v>
      </c>
      <c r="Q136">
        <v>1</v>
      </c>
      <c r="U136" s="1" t="s">
        <v>1</v>
      </c>
      <c r="V136">
        <v>19</v>
      </c>
      <c r="W136" t="s">
        <v>14</v>
      </c>
      <c r="X136" t="s">
        <v>10</v>
      </c>
      <c r="Y136">
        <v>20</v>
      </c>
      <c r="Z136">
        <v>44165</v>
      </c>
      <c r="AA136">
        <v>1</v>
      </c>
    </row>
    <row r="137" spans="1:27" x14ac:dyDescent="0.25">
      <c r="A137" s="2" t="s">
        <v>22</v>
      </c>
      <c r="B137">
        <v>7</v>
      </c>
      <c r="C137" t="s">
        <v>2</v>
      </c>
      <c r="D137" t="s">
        <v>3</v>
      </c>
      <c r="E137">
        <v>19</v>
      </c>
      <c r="F137">
        <v>44110</v>
      </c>
      <c r="G137">
        <v>0</v>
      </c>
      <c r="K137" s="1" t="s">
        <v>1</v>
      </c>
      <c r="L137">
        <v>18</v>
      </c>
      <c r="M137" t="s">
        <v>13</v>
      </c>
      <c r="N137" t="s">
        <v>10</v>
      </c>
      <c r="O137">
        <v>20</v>
      </c>
      <c r="P137">
        <v>44138</v>
      </c>
      <c r="Q137">
        <v>1</v>
      </c>
      <c r="U137" s="1" t="s">
        <v>1</v>
      </c>
      <c r="V137">
        <v>20</v>
      </c>
      <c r="W137" t="s">
        <v>14</v>
      </c>
      <c r="X137" t="s">
        <v>10</v>
      </c>
      <c r="Y137">
        <v>20</v>
      </c>
      <c r="Z137">
        <v>44165</v>
      </c>
      <c r="AA137">
        <v>1</v>
      </c>
    </row>
    <row r="138" spans="1:27" x14ac:dyDescent="0.25">
      <c r="A138" s="2" t="s">
        <v>22</v>
      </c>
      <c r="B138">
        <v>8</v>
      </c>
      <c r="C138" t="s">
        <v>2</v>
      </c>
      <c r="D138" t="s">
        <v>3</v>
      </c>
      <c r="E138">
        <v>19</v>
      </c>
      <c r="F138">
        <v>44110</v>
      </c>
      <c r="G138">
        <v>0</v>
      </c>
      <c r="K138" s="1" t="s">
        <v>1</v>
      </c>
      <c r="L138">
        <v>19</v>
      </c>
      <c r="M138" t="s">
        <v>13</v>
      </c>
      <c r="N138" t="s">
        <v>10</v>
      </c>
      <c r="O138">
        <v>20</v>
      </c>
      <c r="P138">
        <v>44138</v>
      </c>
      <c r="Q138">
        <v>1</v>
      </c>
      <c r="U138" s="1" t="s">
        <v>1</v>
      </c>
      <c r="V138">
        <v>21</v>
      </c>
      <c r="W138" t="s">
        <v>14</v>
      </c>
      <c r="X138" t="s">
        <v>10</v>
      </c>
      <c r="Y138">
        <v>20</v>
      </c>
      <c r="Z138">
        <v>44165</v>
      </c>
      <c r="AA138">
        <v>1</v>
      </c>
    </row>
    <row r="139" spans="1:27" x14ac:dyDescent="0.25">
      <c r="A139" s="2" t="s">
        <v>22</v>
      </c>
      <c r="B139">
        <v>9</v>
      </c>
      <c r="C139" t="s">
        <v>2</v>
      </c>
      <c r="D139" t="s">
        <v>3</v>
      </c>
      <c r="E139">
        <v>19</v>
      </c>
      <c r="F139">
        <v>44110</v>
      </c>
      <c r="G139">
        <v>0</v>
      </c>
      <c r="K139" s="1" t="s">
        <v>1</v>
      </c>
      <c r="L139">
        <v>20</v>
      </c>
      <c r="M139" t="s">
        <v>13</v>
      </c>
      <c r="N139" t="s">
        <v>10</v>
      </c>
      <c r="O139">
        <v>20</v>
      </c>
      <c r="P139">
        <v>44138</v>
      </c>
      <c r="Q139">
        <v>1</v>
      </c>
      <c r="U139" s="1" t="s">
        <v>1</v>
      </c>
      <c r="V139">
        <v>22</v>
      </c>
      <c r="W139" t="s">
        <v>14</v>
      </c>
      <c r="X139" t="s">
        <v>10</v>
      </c>
      <c r="Y139">
        <v>20</v>
      </c>
      <c r="Z139">
        <v>44166</v>
      </c>
      <c r="AA139">
        <v>0</v>
      </c>
    </row>
    <row r="140" spans="1:27" x14ac:dyDescent="0.25">
      <c r="A140" s="2" t="s">
        <v>22</v>
      </c>
      <c r="B140">
        <v>10</v>
      </c>
      <c r="C140" t="s">
        <v>2</v>
      </c>
      <c r="D140" t="s">
        <v>3</v>
      </c>
      <c r="E140">
        <v>19</v>
      </c>
      <c r="F140">
        <v>44110</v>
      </c>
      <c r="G140">
        <v>0</v>
      </c>
      <c r="K140" s="1" t="s">
        <v>1</v>
      </c>
      <c r="L140">
        <v>21</v>
      </c>
      <c r="M140" t="s">
        <v>13</v>
      </c>
      <c r="N140" t="s">
        <v>10</v>
      </c>
      <c r="O140">
        <v>20</v>
      </c>
      <c r="P140">
        <v>44138</v>
      </c>
      <c r="Q140">
        <v>1</v>
      </c>
      <c r="U140" s="1" t="s">
        <v>1</v>
      </c>
      <c r="V140">
        <v>23</v>
      </c>
      <c r="W140" t="s">
        <v>14</v>
      </c>
      <c r="X140" t="s">
        <v>10</v>
      </c>
      <c r="Y140">
        <v>20</v>
      </c>
      <c r="Z140">
        <v>44166</v>
      </c>
      <c r="AA140">
        <v>0</v>
      </c>
    </row>
    <row r="141" spans="1:27" x14ac:dyDescent="0.25">
      <c r="A141" s="2" t="s">
        <v>22</v>
      </c>
      <c r="B141">
        <v>11</v>
      </c>
      <c r="C141" t="s">
        <v>2</v>
      </c>
      <c r="D141" t="s">
        <v>3</v>
      </c>
      <c r="E141">
        <v>19</v>
      </c>
      <c r="F141">
        <v>44110</v>
      </c>
      <c r="G141">
        <v>1</v>
      </c>
      <c r="K141" s="1" t="s">
        <v>1</v>
      </c>
      <c r="L141">
        <v>22</v>
      </c>
      <c r="M141" t="s">
        <v>13</v>
      </c>
      <c r="N141" t="s">
        <v>10</v>
      </c>
      <c r="O141">
        <v>20</v>
      </c>
      <c r="P141">
        <v>44138</v>
      </c>
      <c r="Q141">
        <v>1</v>
      </c>
      <c r="U141" s="1" t="s">
        <v>1</v>
      </c>
      <c r="V141">
        <v>24</v>
      </c>
      <c r="W141" t="s">
        <v>14</v>
      </c>
      <c r="X141" t="s">
        <v>10</v>
      </c>
      <c r="Y141">
        <v>20</v>
      </c>
      <c r="Z141">
        <v>44166</v>
      </c>
      <c r="AA141">
        <v>1</v>
      </c>
    </row>
    <row r="142" spans="1:27" x14ac:dyDescent="0.25">
      <c r="A142" s="2" t="s">
        <v>22</v>
      </c>
      <c r="B142">
        <v>12</v>
      </c>
      <c r="C142" t="s">
        <v>2</v>
      </c>
      <c r="D142" t="s">
        <v>3</v>
      </c>
      <c r="E142">
        <v>19</v>
      </c>
      <c r="F142">
        <v>44110</v>
      </c>
      <c r="G142">
        <v>1</v>
      </c>
      <c r="K142" s="1" t="s">
        <v>1</v>
      </c>
      <c r="L142">
        <v>23</v>
      </c>
      <c r="M142" t="s">
        <v>13</v>
      </c>
      <c r="N142" t="s">
        <v>10</v>
      </c>
      <c r="O142">
        <v>20</v>
      </c>
      <c r="P142">
        <v>44138</v>
      </c>
      <c r="Q142">
        <v>1</v>
      </c>
      <c r="U142" s="1" t="s">
        <v>1</v>
      </c>
      <c r="V142">
        <v>25</v>
      </c>
      <c r="W142" t="s">
        <v>14</v>
      </c>
      <c r="X142" t="s">
        <v>10</v>
      </c>
      <c r="Y142">
        <v>21</v>
      </c>
      <c r="Z142">
        <v>44166</v>
      </c>
      <c r="AA142">
        <v>1</v>
      </c>
    </row>
    <row r="143" spans="1:27" x14ac:dyDescent="0.25">
      <c r="A143" s="2" t="s">
        <v>22</v>
      </c>
      <c r="B143">
        <v>13</v>
      </c>
      <c r="C143" t="s">
        <v>2</v>
      </c>
      <c r="D143" t="s">
        <v>3</v>
      </c>
      <c r="E143">
        <v>19</v>
      </c>
      <c r="F143">
        <v>44110</v>
      </c>
      <c r="G143">
        <v>1</v>
      </c>
      <c r="K143" s="1" t="s">
        <v>1</v>
      </c>
      <c r="L143">
        <v>24</v>
      </c>
      <c r="M143" t="s">
        <v>13</v>
      </c>
      <c r="N143" t="s">
        <v>10</v>
      </c>
      <c r="O143">
        <v>20</v>
      </c>
      <c r="P143">
        <v>44138</v>
      </c>
      <c r="Q143">
        <v>1</v>
      </c>
      <c r="U143" s="1" t="s">
        <v>1</v>
      </c>
      <c r="V143">
        <v>26</v>
      </c>
      <c r="W143" t="s">
        <v>14</v>
      </c>
      <c r="X143" t="s">
        <v>10</v>
      </c>
      <c r="Y143">
        <v>21</v>
      </c>
      <c r="Z143">
        <v>44166</v>
      </c>
      <c r="AA143">
        <v>1</v>
      </c>
    </row>
    <row r="144" spans="1:27" x14ac:dyDescent="0.25">
      <c r="A144" s="2" t="s">
        <v>22</v>
      </c>
      <c r="B144">
        <v>14</v>
      </c>
      <c r="C144" t="s">
        <v>2</v>
      </c>
      <c r="D144" t="s">
        <v>3</v>
      </c>
      <c r="E144">
        <v>20</v>
      </c>
      <c r="F144">
        <v>44111</v>
      </c>
      <c r="G144">
        <v>0</v>
      </c>
      <c r="K144" s="1" t="s">
        <v>1</v>
      </c>
      <c r="L144">
        <v>25</v>
      </c>
      <c r="M144" t="s">
        <v>13</v>
      </c>
      <c r="N144" t="s">
        <v>10</v>
      </c>
      <c r="O144">
        <v>22</v>
      </c>
      <c r="P144">
        <v>44140</v>
      </c>
      <c r="Q144">
        <v>1</v>
      </c>
      <c r="U144" s="1" t="s">
        <v>1</v>
      </c>
      <c r="V144">
        <v>27</v>
      </c>
      <c r="W144" t="s">
        <v>14</v>
      </c>
      <c r="X144" t="s">
        <v>10</v>
      </c>
      <c r="Y144">
        <v>21</v>
      </c>
      <c r="Z144">
        <v>44167</v>
      </c>
      <c r="AA144">
        <v>1</v>
      </c>
    </row>
    <row r="145" spans="1:27" x14ac:dyDescent="0.25">
      <c r="A145" s="2" t="s">
        <v>22</v>
      </c>
      <c r="B145">
        <v>15</v>
      </c>
      <c r="C145" t="s">
        <v>2</v>
      </c>
      <c r="D145" t="s">
        <v>3</v>
      </c>
      <c r="E145">
        <v>20</v>
      </c>
      <c r="F145">
        <v>44111</v>
      </c>
      <c r="G145">
        <v>1</v>
      </c>
      <c r="K145" s="1" t="s">
        <v>1</v>
      </c>
      <c r="L145">
        <v>26</v>
      </c>
      <c r="M145" t="s">
        <v>13</v>
      </c>
      <c r="N145" t="s">
        <v>10</v>
      </c>
      <c r="O145">
        <v>22</v>
      </c>
      <c r="P145">
        <v>44140</v>
      </c>
      <c r="Q145">
        <v>1</v>
      </c>
      <c r="U145" s="1" t="s">
        <v>1</v>
      </c>
      <c r="V145">
        <v>28</v>
      </c>
      <c r="W145" t="s">
        <v>14</v>
      </c>
      <c r="X145" t="s">
        <v>10</v>
      </c>
      <c r="Y145">
        <v>21</v>
      </c>
      <c r="Z145">
        <v>44167</v>
      </c>
      <c r="AA145">
        <v>1</v>
      </c>
    </row>
    <row r="146" spans="1:27" x14ac:dyDescent="0.25">
      <c r="A146" s="2" t="s">
        <v>22</v>
      </c>
      <c r="B146">
        <v>16</v>
      </c>
      <c r="C146" t="s">
        <v>2</v>
      </c>
      <c r="D146" t="s">
        <v>3</v>
      </c>
      <c r="E146">
        <v>20</v>
      </c>
      <c r="F146">
        <v>44111</v>
      </c>
      <c r="G146">
        <v>1</v>
      </c>
      <c r="K146" s="1" t="s">
        <v>1</v>
      </c>
      <c r="L146">
        <v>27</v>
      </c>
      <c r="M146" t="s">
        <v>13</v>
      </c>
      <c r="N146" t="s">
        <v>10</v>
      </c>
      <c r="O146">
        <v>22</v>
      </c>
      <c r="P146">
        <v>44140</v>
      </c>
      <c r="Q146">
        <v>1</v>
      </c>
      <c r="U146" s="1" t="s">
        <v>1</v>
      </c>
      <c r="V146">
        <v>29</v>
      </c>
      <c r="W146" t="s">
        <v>14</v>
      </c>
      <c r="X146" t="s">
        <v>10</v>
      </c>
      <c r="Y146">
        <v>21</v>
      </c>
      <c r="Z146">
        <v>44167</v>
      </c>
      <c r="AA146">
        <v>1</v>
      </c>
    </row>
    <row r="147" spans="1:27" x14ac:dyDescent="0.25">
      <c r="A147" s="2" t="s">
        <v>22</v>
      </c>
      <c r="B147">
        <v>17</v>
      </c>
      <c r="C147" t="s">
        <v>2</v>
      </c>
      <c r="D147" t="s">
        <v>3</v>
      </c>
      <c r="E147">
        <v>20</v>
      </c>
      <c r="F147">
        <v>44111</v>
      </c>
      <c r="G147">
        <v>1</v>
      </c>
      <c r="K147" s="1" t="s">
        <v>1</v>
      </c>
      <c r="L147">
        <v>28</v>
      </c>
      <c r="M147" t="s">
        <v>13</v>
      </c>
      <c r="N147" t="s">
        <v>10</v>
      </c>
      <c r="O147">
        <v>22</v>
      </c>
      <c r="P147">
        <v>44140</v>
      </c>
      <c r="Q147">
        <v>1</v>
      </c>
      <c r="U147" s="2" t="s">
        <v>22</v>
      </c>
      <c r="V147">
        <v>1</v>
      </c>
      <c r="W147" t="s">
        <v>14</v>
      </c>
      <c r="X147" t="s">
        <v>3</v>
      </c>
      <c r="Y147">
        <v>22</v>
      </c>
      <c r="Z147">
        <v>44162</v>
      </c>
      <c r="AA147">
        <v>0</v>
      </c>
    </row>
    <row r="148" spans="1:27" x14ac:dyDescent="0.25">
      <c r="A148" s="2" t="s">
        <v>22</v>
      </c>
      <c r="B148">
        <v>18</v>
      </c>
      <c r="C148" t="s">
        <v>2</v>
      </c>
      <c r="D148" t="s">
        <v>3</v>
      </c>
      <c r="E148">
        <v>20</v>
      </c>
      <c r="F148">
        <v>44111</v>
      </c>
      <c r="G148">
        <v>1</v>
      </c>
      <c r="K148" s="1" t="s">
        <v>1</v>
      </c>
      <c r="L148">
        <v>29</v>
      </c>
      <c r="M148" t="s">
        <v>13</v>
      </c>
      <c r="N148" t="s">
        <v>10</v>
      </c>
      <c r="O148">
        <v>24</v>
      </c>
      <c r="P148">
        <v>44142</v>
      </c>
      <c r="Q148">
        <v>0</v>
      </c>
      <c r="U148" s="2" t="s">
        <v>22</v>
      </c>
      <c r="V148">
        <v>2</v>
      </c>
      <c r="W148" t="s">
        <v>14</v>
      </c>
      <c r="X148" t="s">
        <v>3</v>
      </c>
      <c r="Y148">
        <v>22</v>
      </c>
      <c r="Z148">
        <v>44162</v>
      </c>
      <c r="AA148">
        <v>0</v>
      </c>
    </row>
    <row r="149" spans="1:27" x14ac:dyDescent="0.25">
      <c r="A149" s="2" t="s">
        <v>22</v>
      </c>
      <c r="B149">
        <v>19</v>
      </c>
      <c r="C149" t="s">
        <v>2</v>
      </c>
      <c r="D149" t="s">
        <v>3</v>
      </c>
      <c r="E149">
        <v>20</v>
      </c>
      <c r="F149">
        <v>44111</v>
      </c>
      <c r="G149">
        <v>1</v>
      </c>
      <c r="K149" s="2" t="s">
        <v>22</v>
      </c>
      <c r="L149">
        <v>1</v>
      </c>
      <c r="M149" t="s">
        <v>13</v>
      </c>
      <c r="N149" t="s">
        <v>3</v>
      </c>
      <c r="O149">
        <v>17</v>
      </c>
      <c r="P149">
        <v>44135</v>
      </c>
      <c r="Q149">
        <v>0</v>
      </c>
      <c r="U149" s="2" t="s">
        <v>22</v>
      </c>
      <c r="V149">
        <v>3</v>
      </c>
      <c r="W149" t="s">
        <v>14</v>
      </c>
      <c r="X149" t="s">
        <v>3</v>
      </c>
      <c r="Y149">
        <v>22</v>
      </c>
      <c r="Z149">
        <v>44162</v>
      </c>
      <c r="AA149">
        <v>0</v>
      </c>
    </row>
    <row r="150" spans="1:27" x14ac:dyDescent="0.25">
      <c r="A150" s="2" t="s">
        <v>22</v>
      </c>
      <c r="B150">
        <v>20</v>
      </c>
      <c r="C150" t="s">
        <v>2</v>
      </c>
      <c r="D150" t="s">
        <v>3</v>
      </c>
      <c r="E150">
        <v>20</v>
      </c>
      <c r="F150">
        <v>44111</v>
      </c>
      <c r="G150">
        <v>1</v>
      </c>
      <c r="K150" s="2" t="s">
        <v>22</v>
      </c>
      <c r="L150">
        <v>2</v>
      </c>
      <c r="M150" t="s">
        <v>13</v>
      </c>
      <c r="N150" t="s">
        <v>3</v>
      </c>
      <c r="O150">
        <v>17</v>
      </c>
      <c r="P150">
        <v>44135</v>
      </c>
      <c r="Q150">
        <v>0</v>
      </c>
      <c r="U150" s="2" t="s">
        <v>22</v>
      </c>
      <c r="V150">
        <v>4</v>
      </c>
      <c r="W150" t="s">
        <v>14</v>
      </c>
      <c r="X150" t="s">
        <v>3</v>
      </c>
      <c r="Y150">
        <v>17</v>
      </c>
      <c r="Z150">
        <v>44162</v>
      </c>
      <c r="AA150">
        <v>0</v>
      </c>
    </row>
    <row r="151" spans="1:27" x14ac:dyDescent="0.25">
      <c r="A151" s="2" t="s">
        <v>22</v>
      </c>
      <c r="B151">
        <v>21</v>
      </c>
      <c r="C151" t="s">
        <v>2</v>
      </c>
      <c r="D151" t="s">
        <v>3</v>
      </c>
      <c r="E151">
        <v>22</v>
      </c>
      <c r="F151">
        <v>44113</v>
      </c>
      <c r="G151">
        <v>0</v>
      </c>
      <c r="K151" s="2" t="s">
        <v>22</v>
      </c>
      <c r="L151">
        <v>3</v>
      </c>
      <c r="M151" t="s">
        <v>13</v>
      </c>
      <c r="N151" t="s">
        <v>3</v>
      </c>
      <c r="O151">
        <v>17</v>
      </c>
      <c r="P151">
        <v>44135</v>
      </c>
      <c r="Q151">
        <v>0</v>
      </c>
      <c r="U151" s="2" t="s">
        <v>22</v>
      </c>
      <c r="V151">
        <v>5</v>
      </c>
      <c r="W151" t="s">
        <v>14</v>
      </c>
      <c r="X151" t="s">
        <v>3</v>
      </c>
      <c r="Y151">
        <v>17</v>
      </c>
      <c r="Z151">
        <v>44162</v>
      </c>
      <c r="AA151">
        <v>0</v>
      </c>
    </row>
    <row r="152" spans="1:27" x14ac:dyDescent="0.25">
      <c r="A152" s="2" t="s">
        <v>22</v>
      </c>
      <c r="B152">
        <v>22</v>
      </c>
      <c r="C152" t="s">
        <v>2</v>
      </c>
      <c r="D152" t="s">
        <v>3</v>
      </c>
      <c r="E152">
        <v>22</v>
      </c>
      <c r="F152">
        <v>44113</v>
      </c>
      <c r="G152">
        <v>0</v>
      </c>
      <c r="K152" s="2" t="s">
        <v>22</v>
      </c>
      <c r="L152">
        <v>4</v>
      </c>
      <c r="M152" t="s">
        <v>13</v>
      </c>
      <c r="N152" t="s">
        <v>3</v>
      </c>
      <c r="O152">
        <v>17</v>
      </c>
      <c r="P152">
        <v>44135</v>
      </c>
      <c r="Q152">
        <v>0</v>
      </c>
      <c r="U152" s="2" t="s">
        <v>22</v>
      </c>
      <c r="V152">
        <v>6</v>
      </c>
      <c r="W152" t="s">
        <v>14</v>
      </c>
      <c r="X152" t="s">
        <v>3</v>
      </c>
      <c r="Y152">
        <v>17</v>
      </c>
      <c r="Z152">
        <v>44163</v>
      </c>
      <c r="AA152">
        <v>0</v>
      </c>
    </row>
    <row r="153" spans="1:27" x14ac:dyDescent="0.25">
      <c r="A153" s="2" t="s">
        <v>22</v>
      </c>
      <c r="B153">
        <v>23</v>
      </c>
      <c r="C153" t="s">
        <v>2</v>
      </c>
      <c r="D153" t="s">
        <v>3</v>
      </c>
      <c r="E153">
        <v>22</v>
      </c>
      <c r="F153">
        <v>44113</v>
      </c>
      <c r="G153">
        <v>1</v>
      </c>
      <c r="K153" s="2" t="s">
        <v>22</v>
      </c>
      <c r="L153">
        <v>5</v>
      </c>
      <c r="M153" t="s">
        <v>13</v>
      </c>
      <c r="N153" t="s">
        <v>3</v>
      </c>
      <c r="O153">
        <v>17</v>
      </c>
      <c r="P153">
        <v>44135</v>
      </c>
      <c r="Q153">
        <v>0</v>
      </c>
      <c r="U153" s="2" t="s">
        <v>22</v>
      </c>
      <c r="V153">
        <v>7</v>
      </c>
      <c r="W153" t="s">
        <v>14</v>
      </c>
      <c r="X153" t="s">
        <v>3</v>
      </c>
      <c r="Y153">
        <v>17</v>
      </c>
      <c r="Z153">
        <v>44163</v>
      </c>
      <c r="AA153">
        <v>0</v>
      </c>
    </row>
    <row r="154" spans="1:27" x14ac:dyDescent="0.25">
      <c r="A154" s="2" t="s">
        <v>22</v>
      </c>
      <c r="B154">
        <v>1</v>
      </c>
      <c r="C154" t="s">
        <v>2</v>
      </c>
      <c r="D154" t="s">
        <v>7</v>
      </c>
      <c r="E154">
        <v>17</v>
      </c>
      <c r="F154">
        <v>44108</v>
      </c>
      <c r="G154">
        <v>0</v>
      </c>
      <c r="K154" s="2" t="s">
        <v>22</v>
      </c>
      <c r="L154">
        <v>6</v>
      </c>
      <c r="M154" t="s">
        <v>13</v>
      </c>
      <c r="N154" t="s">
        <v>3</v>
      </c>
      <c r="O154">
        <v>17</v>
      </c>
      <c r="P154">
        <v>44135</v>
      </c>
      <c r="Q154">
        <v>0</v>
      </c>
      <c r="U154" s="2" t="s">
        <v>22</v>
      </c>
      <c r="V154">
        <v>8</v>
      </c>
      <c r="W154" t="s">
        <v>14</v>
      </c>
      <c r="X154" t="s">
        <v>3</v>
      </c>
      <c r="Y154">
        <v>17</v>
      </c>
      <c r="Z154">
        <v>44163</v>
      </c>
      <c r="AA154">
        <v>0</v>
      </c>
    </row>
    <row r="155" spans="1:27" x14ac:dyDescent="0.25">
      <c r="A155" s="2" t="s">
        <v>22</v>
      </c>
      <c r="B155">
        <v>2</v>
      </c>
      <c r="C155" t="s">
        <v>2</v>
      </c>
      <c r="D155" t="s">
        <v>7</v>
      </c>
      <c r="E155">
        <v>17</v>
      </c>
      <c r="F155">
        <v>44108</v>
      </c>
      <c r="G155">
        <v>0</v>
      </c>
      <c r="K155" s="2" t="s">
        <v>22</v>
      </c>
      <c r="L155">
        <v>7</v>
      </c>
      <c r="M155" t="s">
        <v>13</v>
      </c>
      <c r="N155" t="s">
        <v>3</v>
      </c>
      <c r="O155">
        <v>17</v>
      </c>
      <c r="P155">
        <v>44135</v>
      </c>
      <c r="Q155">
        <v>0</v>
      </c>
      <c r="U155" s="2" t="s">
        <v>22</v>
      </c>
      <c r="V155">
        <v>9</v>
      </c>
      <c r="W155" t="s">
        <v>14</v>
      </c>
      <c r="X155" t="s">
        <v>3</v>
      </c>
      <c r="Y155">
        <v>18</v>
      </c>
      <c r="Z155">
        <v>44163</v>
      </c>
      <c r="AA155">
        <v>1</v>
      </c>
    </row>
    <row r="156" spans="1:27" x14ac:dyDescent="0.25">
      <c r="A156" s="2" t="s">
        <v>22</v>
      </c>
      <c r="B156">
        <v>3</v>
      </c>
      <c r="C156" t="s">
        <v>2</v>
      </c>
      <c r="D156" t="s">
        <v>7</v>
      </c>
      <c r="E156">
        <v>17</v>
      </c>
      <c r="F156">
        <v>44108</v>
      </c>
      <c r="G156">
        <v>0</v>
      </c>
      <c r="K156" s="2" t="s">
        <v>22</v>
      </c>
      <c r="L156">
        <v>8</v>
      </c>
      <c r="M156" t="s">
        <v>13</v>
      </c>
      <c r="N156" t="s">
        <v>3</v>
      </c>
      <c r="O156">
        <v>17</v>
      </c>
      <c r="P156">
        <v>44135</v>
      </c>
      <c r="Q156">
        <v>1</v>
      </c>
      <c r="U156" s="2" t="s">
        <v>22</v>
      </c>
      <c r="V156">
        <v>10</v>
      </c>
      <c r="W156" t="s">
        <v>14</v>
      </c>
      <c r="X156" t="s">
        <v>3</v>
      </c>
      <c r="Y156">
        <v>18</v>
      </c>
      <c r="Z156">
        <v>44163</v>
      </c>
      <c r="AA156">
        <v>1</v>
      </c>
    </row>
    <row r="157" spans="1:27" x14ac:dyDescent="0.25">
      <c r="A157" s="2" t="s">
        <v>22</v>
      </c>
      <c r="B157">
        <v>4</v>
      </c>
      <c r="C157" t="s">
        <v>2</v>
      </c>
      <c r="D157" t="s">
        <v>7</v>
      </c>
      <c r="E157">
        <v>17</v>
      </c>
      <c r="F157">
        <v>44108</v>
      </c>
      <c r="G157">
        <v>0</v>
      </c>
      <c r="K157" s="2" t="s">
        <v>22</v>
      </c>
      <c r="L157">
        <v>9</v>
      </c>
      <c r="M157" t="s">
        <v>13</v>
      </c>
      <c r="N157" t="s">
        <v>3</v>
      </c>
      <c r="O157">
        <v>17</v>
      </c>
      <c r="P157">
        <v>44135</v>
      </c>
      <c r="Q157">
        <v>1</v>
      </c>
      <c r="U157" s="2" t="s">
        <v>22</v>
      </c>
      <c r="V157">
        <v>11</v>
      </c>
      <c r="W157" t="s">
        <v>14</v>
      </c>
      <c r="X157" t="s">
        <v>3</v>
      </c>
      <c r="Y157">
        <v>18</v>
      </c>
      <c r="Z157">
        <v>44164</v>
      </c>
      <c r="AA157">
        <v>0</v>
      </c>
    </row>
    <row r="158" spans="1:27" x14ac:dyDescent="0.25">
      <c r="A158" s="2" t="s">
        <v>22</v>
      </c>
      <c r="B158">
        <v>5</v>
      </c>
      <c r="C158" t="s">
        <v>2</v>
      </c>
      <c r="D158" t="s">
        <v>7</v>
      </c>
      <c r="E158">
        <v>17</v>
      </c>
      <c r="F158">
        <v>44108</v>
      </c>
      <c r="G158">
        <v>1</v>
      </c>
      <c r="K158" s="2" t="s">
        <v>22</v>
      </c>
      <c r="L158">
        <v>10</v>
      </c>
      <c r="M158" t="s">
        <v>13</v>
      </c>
      <c r="N158" t="s">
        <v>3</v>
      </c>
      <c r="O158">
        <v>17</v>
      </c>
      <c r="P158">
        <v>44135</v>
      </c>
      <c r="Q158">
        <v>1</v>
      </c>
      <c r="U158" s="2" t="s">
        <v>22</v>
      </c>
      <c r="V158">
        <v>12</v>
      </c>
      <c r="W158" t="s">
        <v>14</v>
      </c>
      <c r="X158" t="s">
        <v>3</v>
      </c>
      <c r="Y158">
        <v>18</v>
      </c>
      <c r="Z158">
        <v>44164</v>
      </c>
      <c r="AA158">
        <v>0</v>
      </c>
    </row>
    <row r="159" spans="1:27" x14ac:dyDescent="0.25">
      <c r="A159" s="2" t="s">
        <v>22</v>
      </c>
      <c r="B159">
        <v>6</v>
      </c>
      <c r="C159" t="s">
        <v>2</v>
      </c>
      <c r="D159" t="s">
        <v>7</v>
      </c>
      <c r="E159">
        <v>18</v>
      </c>
      <c r="F159">
        <v>44109</v>
      </c>
      <c r="G159">
        <v>0</v>
      </c>
      <c r="K159" s="2" t="s">
        <v>22</v>
      </c>
      <c r="L159">
        <v>11</v>
      </c>
      <c r="M159" t="s">
        <v>13</v>
      </c>
      <c r="N159" t="s">
        <v>3</v>
      </c>
      <c r="O159">
        <v>17</v>
      </c>
      <c r="P159">
        <v>44135</v>
      </c>
      <c r="Q159">
        <v>1</v>
      </c>
      <c r="U159" s="2" t="s">
        <v>22</v>
      </c>
      <c r="V159">
        <v>13</v>
      </c>
      <c r="W159" t="s">
        <v>14</v>
      </c>
      <c r="X159" t="s">
        <v>3</v>
      </c>
      <c r="Y159">
        <v>18</v>
      </c>
      <c r="Z159">
        <v>44164</v>
      </c>
      <c r="AA159">
        <v>0</v>
      </c>
    </row>
    <row r="160" spans="1:27" x14ac:dyDescent="0.25">
      <c r="A160" s="2" t="s">
        <v>22</v>
      </c>
      <c r="B160">
        <v>7</v>
      </c>
      <c r="C160" t="s">
        <v>2</v>
      </c>
      <c r="D160" t="s">
        <v>7</v>
      </c>
      <c r="E160">
        <v>18</v>
      </c>
      <c r="F160">
        <v>44109</v>
      </c>
      <c r="G160">
        <v>0</v>
      </c>
      <c r="K160" s="2" t="s">
        <v>22</v>
      </c>
      <c r="L160">
        <v>12</v>
      </c>
      <c r="M160" t="s">
        <v>13</v>
      </c>
      <c r="N160" t="s">
        <v>3</v>
      </c>
      <c r="O160">
        <v>17</v>
      </c>
      <c r="P160">
        <v>44135</v>
      </c>
      <c r="Q160">
        <v>1</v>
      </c>
      <c r="U160" s="2" t="s">
        <v>22</v>
      </c>
      <c r="V160">
        <v>14</v>
      </c>
      <c r="W160" t="s">
        <v>14</v>
      </c>
      <c r="X160" t="s">
        <v>3</v>
      </c>
      <c r="Y160">
        <v>19</v>
      </c>
      <c r="Z160">
        <v>44164</v>
      </c>
      <c r="AA160">
        <v>0</v>
      </c>
    </row>
    <row r="161" spans="1:27" x14ac:dyDescent="0.25">
      <c r="A161" s="2" t="s">
        <v>22</v>
      </c>
      <c r="B161">
        <v>8</v>
      </c>
      <c r="C161" t="s">
        <v>2</v>
      </c>
      <c r="D161" t="s">
        <v>7</v>
      </c>
      <c r="E161">
        <v>18</v>
      </c>
      <c r="F161">
        <v>44109</v>
      </c>
      <c r="G161">
        <v>0</v>
      </c>
      <c r="K161" s="2" t="s">
        <v>22</v>
      </c>
      <c r="L161">
        <v>13</v>
      </c>
      <c r="M161" t="s">
        <v>13</v>
      </c>
      <c r="N161" t="s">
        <v>3</v>
      </c>
      <c r="O161">
        <v>17</v>
      </c>
      <c r="P161">
        <v>44135</v>
      </c>
      <c r="Q161">
        <v>1</v>
      </c>
      <c r="U161" s="2" t="s">
        <v>22</v>
      </c>
      <c r="V161">
        <v>15</v>
      </c>
      <c r="W161" t="s">
        <v>14</v>
      </c>
      <c r="X161" t="s">
        <v>3</v>
      </c>
      <c r="Y161">
        <v>19</v>
      </c>
      <c r="Z161">
        <v>44164</v>
      </c>
      <c r="AA161">
        <v>1</v>
      </c>
    </row>
    <row r="162" spans="1:27" x14ac:dyDescent="0.25">
      <c r="A162" s="2" t="s">
        <v>22</v>
      </c>
      <c r="B162">
        <v>9</v>
      </c>
      <c r="C162" t="s">
        <v>2</v>
      </c>
      <c r="D162" t="s">
        <v>7</v>
      </c>
      <c r="E162">
        <v>18</v>
      </c>
      <c r="F162">
        <v>44109</v>
      </c>
      <c r="G162">
        <v>0</v>
      </c>
      <c r="K162" s="2" t="s">
        <v>22</v>
      </c>
      <c r="L162">
        <v>14</v>
      </c>
      <c r="M162" t="s">
        <v>13</v>
      </c>
      <c r="N162" t="s">
        <v>3</v>
      </c>
      <c r="O162">
        <v>18</v>
      </c>
      <c r="P162">
        <v>44136</v>
      </c>
      <c r="Q162">
        <v>0</v>
      </c>
      <c r="U162" s="2" t="s">
        <v>22</v>
      </c>
      <c r="V162">
        <v>16</v>
      </c>
      <c r="W162" t="s">
        <v>14</v>
      </c>
      <c r="X162" t="s">
        <v>3</v>
      </c>
      <c r="Y162">
        <v>19</v>
      </c>
      <c r="Z162">
        <v>44164</v>
      </c>
      <c r="AA162">
        <v>1</v>
      </c>
    </row>
    <row r="163" spans="1:27" x14ac:dyDescent="0.25">
      <c r="A163" s="2" t="s">
        <v>22</v>
      </c>
      <c r="B163">
        <v>10</v>
      </c>
      <c r="C163" t="s">
        <v>2</v>
      </c>
      <c r="D163" t="s">
        <v>7</v>
      </c>
      <c r="E163">
        <v>18</v>
      </c>
      <c r="F163">
        <v>44109</v>
      </c>
      <c r="G163">
        <v>0</v>
      </c>
      <c r="K163" s="2" t="s">
        <v>22</v>
      </c>
      <c r="L163">
        <v>15</v>
      </c>
      <c r="M163" t="s">
        <v>13</v>
      </c>
      <c r="N163" t="s">
        <v>3</v>
      </c>
      <c r="O163">
        <v>18</v>
      </c>
      <c r="P163">
        <v>44136</v>
      </c>
      <c r="Q163">
        <v>1</v>
      </c>
      <c r="U163" s="2" t="s">
        <v>22</v>
      </c>
      <c r="V163">
        <v>17</v>
      </c>
      <c r="W163" t="s">
        <v>14</v>
      </c>
      <c r="X163" t="s">
        <v>3</v>
      </c>
      <c r="Y163">
        <v>19</v>
      </c>
      <c r="Z163">
        <v>44164</v>
      </c>
      <c r="AA163">
        <v>1</v>
      </c>
    </row>
    <row r="164" spans="1:27" x14ac:dyDescent="0.25">
      <c r="A164" s="2" t="s">
        <v>22</v>
      </c>
      <c r="B164">
        <v>11</v>
      </c>
      <c r="C164" t="s">
        <v>2</v>
      </c>
      <c r="D164" t="s">
        <v>7</v>
      </c>
      <c r="E164">
        <v>18</v>
      </c>
      <c r="F164">
        <v>44109</v>
      </c>
      <c r="G164">
        <v>0</v>
      </c>
      <c r="K164" s="2" t="s">
        <v>22</v>
      </c>
      <c r="L164">
        <v>16</v>
      </c>
      <c r="M164" t="s">
        <v>13</v>
      </c>
      <c r="N164" t="s">
        <v>3</v>
      </c>
      <c r="O164">
        <v>18</v>
      </c>
      <c r="P164">
        <v>44136</v>
      </c>
      <c r="Q164">
        <v>1</v>
      </c>
      <c r="U164" s="2" t="s">
        <v>22</v>
      </c>
      <c r="V164">
        <v>18</v>
      </c>
      <c r="W164" t="s">
        <v>14</v>
      </c>
      <c r="X164" t="s">
        <v>3</v>
      </c>
      <c r="Y164">
        <v>19</v>
      </c>
      <c r="Z164">
        <v>44164</v>
      </c>
      <c r="AA164">
        <v>1</v>
      </c>
    </row>
    <row r="165" spans="1:27" x14ac:dyDescent="0.25">
      <c r="A165" s="2" t="s">
        <v>22</v>
      </c>
      <c r="B165">
        <v>12</v>
      </c>
      <c r="C165" t="s">
        <v>2</v>
      </c>
      <c r="D165" t="s">
        <v>7</v>
      </c>
      <c r="E165">
        <v>18</v>
      </c>
      <c r="F165">
        <v>44109</v>
      </c>
      <c r="G165">
        <v>0</v>
      </c>
      <c r="K165" s="2" t="s">
        <v>22</v>
      </c>
      <c r="L165">
        <v>17</v>
      </c>
      <c r="M165" t="s">
        <v>13</v>
      </c>
      <c r="N165" t="s">
        <v>3</v>
      </c>
      <c r="O165">
        <v>18</v>
      </c>
      <c r="P165">
        <v>44136</v>
      </c>
      <c r="Q165">
        <v>1</v>
      </c>
      <c r="U165" s="2" t="s">
        <v>22</v>
      </c>
      <c r="V165">
        <v>19</v>
      </c>
      <c r="W165" t="s">
        <v>14</v>
      </c>
      <c r="X165" t="s">
        <v>3</v>
      </c>
      <c r="Y165">
        <v>19</v>
      </c>
      <c r="Z165">
        <v>44164</v>
      </c>
      <c r="AA165">
        <v>1</v>
      </c>
    </row>
    <row r="166" spans="1:27" x14ac:dyDescent="0.25">
      <c r="A166" s="2" t="s">
        <v>22</v>
      </c>
      <c r="B166">
        <v>13</v>
      </c>
      <c r="C166" t="s">
        <v>2</v>
      </c>
      <c r="D166" t="s">
        <v>7</v>
      </c>
      <c r="E166">
        <v>18</v>
      </c>
      <c r="F166">
        <v>44109</v>
      </c>
      <c r="G166">
        <v>0</v>
      </c>
      <c r="K166" s="2" t="s">
        <v>22</v>
      </c>
      <c r="L166">
        <v>18</v>
      </c>
      <c r="M166" t="s">
        <v>13</v>
      </c>
      <c r="N166" t="s">
        <v>3</v>
      </c>
      <c r="O166">
        <v>19</v>
      </c>
      <c r="P166">
        <v>44137</v>
      </c>
      <c r="Q166">
        <v>0</v>
      </c>
      <c r="U166" s="2" t="s">
        <v>22</v>
      </c>
      <c r="V166">
        <v>20</v>
      </c>
      <c r="W166" t="s">
        <v>14</v>
      </c>
      <c r="X166" t="s">
        <v>3</v>
      </c>
      <c r="Y166">
        <v>19</v>
      </c>
      <c r="Z166">
        <v>44164</v>
      </c>
      <c r="AA166">
        <v>1</v>
      </c>
    </row>
    <row r="167" spans="1:27" x14ac:dyDescent="0.25">
      <c r="A167" s="2" t="s">
        <v>22</v>
      </c>
      <c r="B167">
        <v>14</v>
      </c>
      <c r="C167" t="s">
        <v>2</v>
      </c>
      <c r="D167" t="s">
        <v>7</v>
      </c>
      <c r="E167">
        <v>18</v>
      </c>
      <c r="F167">
        <v>44109</v>
      </c>
      <c r="G167">
        <v>0</v>
      </c>
      <c r="K167" s="2" t="s">
        <v>22</v>
      </c>
      <c r="L167">
        <v>19</v>
      </c>
      <c r="M167" t="s">
        <v>13</v>
      </c>
      <c r="N167" t="s">
        <v>3</v>
      </c>
      <c r="O167">
        <v>19</v>
      </c>
      <c r="P167">
        <v>44137</v>
      </c>
      <c r="Q167">
        <v>0</v>
      </c>
      <c r="U167" s="2" t="s">
        <v>22</v>
      </c>
      <c r="V167">
        <v>21</v>
      </c>
      <c r="W167" t="s">
        <v>14</v>
      </c>
      <c r="X167" t="s">
        <v>3</v>
      </c>
      <c r="Y167">
        <v>19</v>
      </c>
      <c r="Z167">
        <v>44165</v>
      </c>
      <c r="AA167">
        <v>1</v>
      </c>
    </row>
    <row r="168" spans="1:27" x14ac:dyDescent="0.25">
      <c r="A168" s="2" t="s">
        <v>22</v>
      </c>
      <c r="B168">
        <v>15</v>
      </c>
      <c r="C168" t="s">
        <v>2</v>
      </c>
      <c r="D168" t="s">
        <v>7</v>
      </c>
      <c r="E168">
        <v>18</v>
      </c>
      <c r="F168">
        <v>44109</v>
      </c>
      <c r="G168">
        <v>0</v>
      </c>
      <c r="K168" s="2" t="s">
        <v>22</v>
      </c>
      <c r="L168">
        <v>20</v>
      </c>
      <c r="M168" t="s">
        <v>13</v>
      </c>
      <c r="N168" t="s">
        <v>3</v>
      </c>
      <c r="O168">
        <v>19</v>
      </c>
      <c r="P168">
        <v>44137</v>
      </c>
      <c r="Q168">
        <v>0</v>
      </c>
      <c r="U168" s="2" t="s">
        <v>22</v>
      </c>
      <c r="V168">
        <v>22</v>
      </c>
      <c r="W168" t="s">
        <v>14</v>
      </c>
      <c r="X168" t="s">
        <v>3</v>
      </c>
      <c r="Y168">
        <v>19</v>
      </c>
      <c r="Z168">
        <v>44165</v>
      </c>
      <c r="AA168">
        <v>1</v>
      </c>
    </row>
    <row r="169" spans="1:27" x14ac:dyDescent="0.25">
      <c r="A169" s="2" t="s">
        <v>22</v>
      </c>
      <c r="B169">
        <v>16</v>
      </c>
      <c r="C169" t="s">
        <v>2</v>
      </c>
      <c r="D169" t="s">
        <v>7</v>
      </c>
      <c r="E169">
        <v>18</v>
      </c>
      <c r="F169">
        <v>44109</v>
      </c>
      <c r="G169">
        <v>0</v>
      </c>
      <c r="K169" s="2" t="s">
        <v>22</v>
      </c>
      <c r="L169">
        <v>21</v>
      </c>
      <c r="M169" t="s">
        <v>13</v>
      </c>
      <c r="N169" t="s">
        <v>3</v>
      </c>
      <c r="O169">
        <v>19</v>
      </c>
      <c r="P169">
        <v>44137</v>
      </c>
      <c r="Q169">
        <v>1</v>
      </c>
      <c r="U169" s="2" t="s">
        <v>22</v>
      </c>
      <c r="V169">
        <v>23</v>
      </c>
      <c r="W169" t="s">
        <v>14</v>
      </c>
      <c r="X169" t="s">
        <v>3</v>
      </c>
      <c r="Y169">
        <v>19</v>
      </c>
      <c r="Z169">
        <v>44165</v>
      </c>
      <c r="AA169">
        <v>1</v>
      </c>
    </row>
    <row r="170" spans="1:27" x14ac:dyDescent="0.25">
      <c r="A170" s="2" t="s">
        <v>22</v>
      </c>
      <c r="B170">
        <v>17</v>
      </c>
      <c r="C170" t="s">
        <v>2</v>
      </c>
      <c r="D170" t="s">
        <v>7</v>
      </c>
      <c r="E170">
        <v>18</v>
      </c>
      <c r="F170">
        <v>44109</v>
      </c>
      <c r="G170">
        <v>0</v>
      </c>
      <c r="K170" s="2" t="s">
        <v>22</v>
      </c>
      <c r="L170">
        <v>22</v>
      </c>
      <c r="M170" t="s">
        <v>13</v>
      </c>
      <c r="N170" t="s">
        <v>3</v>
      </c>
      <c r="O170">
        <v>19</v>
      </c>
      <c r="P170">
        <v>44137</v>
      </c>
      <c r="Q170">
        <v>1</v>
      </c>
      <c r="U170" s="2" t="s">
        <v>22</v>
      </c>
      <c r="V170">
        <v>24</v>
      </c>
      <c r="W170" t="s">
        <v>14</v>
      </c>
      <c r="X170" t="s">
        <v>3</v>
      </c>
      <c r="Y170">
        <v>20</v>
      </c>
      <c r="Z170">
        <v>44165</v>
      </c>
      <c r="AA170">
        <v>1</v>
      </c>
    </row>
    <row r="171" spans="1:27" x14ac:dyDescent="0.25">
      <c r="A171" s="2" t="s">
        <v>22</v>
      </c>
      <c r="B171">
        <v>18</v>
      </c>
      <c r="C171" t="s">
        <v>2</v>
      </c>
      <c r="D171" t="s">
        <v>7</v>
      </c>
      <c r="E171">
        <v>18</v>
      </c>
      <c r="F171">
        <v>44109</v>
      </c>
      <c r="G171">
        <v>1</v>
      </c>
      <c r="K171" s="2" t="s">
        <v>22</v>
      </c>
      <c r="L171">
        <v>23</v>
      </c>
      <c r="M171" t="s">
        <v>13</v>
      </c>
      <c r="N171" t="s">
        <v>3</v>
      </c>
      <c r="O171">
        <v>19</v>
      </c>
      <c r="P171">
        <v>44137</v>
      </c>
      <c r="Q171">
        <v>1</v>
      </c>
      <c r="U171" s="2" t="s">
        <v>22</v>
      </c>
      <c r="V171">
        <v>25</v>
      </c>
      <c r="W171" t="s">
        <v>14</v>
      </c>
      <c r="X171" t="s">
        <v>3</v>
      </c>
      <c r="Y171">
        <v>20</v>
      </c>
      <c r="Z171">
        <v>44166</v>
      </c>
      <c r="AA171">
        <v>1</v>
      </c>
    </row>
    <row r="172" spans="1:27" x14ac:dyDescent="0.25">
      <c r="A172" s="2" t="s">
        <v>22</v>
      </c>
      <c r="B172">
        <v>19</v>
      </c>
      <c r="C172" t="s">
        <v>2</v>
      </c>
      <c r="D172" t="s">
        <v>7</v>
      </c>
      <c r="E172">
        <v>18</v>
      </c>
      <c r="F172">
        <v>44109</v>
      </c>
      <c r="G172">
        <v>1</v>
      </c>
      <c r="K172" s="2" t="s">
        <v>22</v>
      </c>
      <c r="L172">
        <v>24</v>
      </c>
      <c r="M172" t="s">
        <v>13</v>
      </c>
      <c r="N172" t="s">
        <v>3</v>
      </c>
      <c r="O172">
        <v>20</v>
      </c>
      <c r="P172">
        <v>44138</v>
      </c>
      <c r="Q172">
        <v>0</v>
      </c>
      <c r="U172" s="2" t="s">
        <v>22</v>
      </c>
      <c r="V172">
        <v>26</v>
      </c>
      <c r="W172" t="s">
        <v>14</v>
      </c>
      <c r="X172" t="s">
        <v>3</v>
      </c>
      <c r="Y172">
        <v>20</v>
      </c>
      <c r="Z172">
        <v>44167</v>
      </c>
      <c r="AA172">
        <v>0</v>
      </c>
    </row>
    <row r="173" spans="1:27" x14ac:dyDescent="0.25">
      <c r="A173" s="2" t="s">
        <v>22</v>
      </c>
      <c r="B173">
        <v>20</v>
      </c>
      <c r="C173" t="s">
        <v>2</v>
      </c>
      <c r="D173" t="s">
        <v>7</v>
      </c>
      <c r="E173">
        <v>18</v>
      </c>
      <c r="F173">
        <v>44109</v>
      </c>
      <c r="G173">
        <v>1</v>
      </c>
      <c r="K173" s="2" t="s">
        <v>22</v>
      </c>
      <c r="L173">
        <v>25</v>
      </c>
      <c r="M173" t="s">
        <v>13</v>
      </c>
      <c r="N173" t="s">
        <v>3</v>
      </c>
      <c r="O173">
        <v>20</v>
      </c>
      <c r="P173">
        <v>44138</v>
      </c>
      <c r="Q173">
        <v>1</v>
      </c>
      <c r="U173" s="2" t="s">
        <v>22</v>
      </c>
      <c r="V173">
        <v>27</v>
      </c>
      <c r="W173" t="s">
        <v>14</v>
      </c>
      <c r="X173" t="s">
        <v>3</v>
      </c>
      <c r="Y173">
        <v>20</v>
      </c>
      <c r="Z173">
        <v>44167</v>
      </c>
      <c r="AA173">
        <v>1</v>
      </c>
    </row>
    <row r="174" spans="1:27" x14ac:dyDescent="0.25">
      <c r="A174" s="2" t="s">
        <v>22</v>
      </c>
      <c r="B174">
        <v>21</v>
      </c>
      <c r="C174" t="s">
        <v>2</v>
      </c>
      <c r="D174" t="s">
        <v>7</v>
      </c>
      <c r="E174">
        <v>18</v>
      </c>
      <c r="F174">
        <v>44109</v>
      </c>
      <c r="G174">
        <v>1</v>
      </c>
      <c r="K174" s="2" t="s">
        <v>22</v>
      </c>
      <c r="L174">
        <v>26</v>
      </c>
      <c r="M174" t="s">
        <v>13</v>
      </c>
      <c r="N174" t="s">
        <v>3</v>
      </c>
      <c r="O174">
        <v>20</v>
      </c>
      <c r="P174">
        <v>44138</v>
      </c>
      <c r="Q174">
        <v>1</v>
      </c>
      <c r="U174" s="2" t="s">
        <v>22</v>
      </c>
      <c r="V174">
        <v>1</v>
      </c>
      <c r="W174" t="s">
        <v>14</v>
      </c>
      <c r="X174" t="s">
        <v>7</v>
      </c>
      <c r="Y174">
        <v>21</v>
      </c>
      <c r="Z174">
        <v>44162</v>
      </c>
      <c r="AA174">
        <v>0</v>
      </c>
    </row>
    <row r="175" spans="1:27" x14ac:dyDescent="0.25">
      <c r="A175" s="2" t="s">
        <v>22</v>
      </c>
      <c r="B175">
        <v>22</v>
      </c>
      <c r="C175" t="s">
        <v>2</v>
      </c>
      <c r="D175" t="s">
        <v>7</v>
      </c>
      <c r="E175">
        <v>19</v>
      </c>
      <c r="F175">
        <v>44110</v>
      </c>
      <c r="G175">
        <v>0</v>
      </c>
      <c r="K175" s="2" t="s">
        <v>22</v>
      </c>
      <c r="L175">
        <v>27</v>
      </c>
      <c r="M175" t="s">
        <v>13</v>
      </c>
      <c r="N175" t="s">
        <v>3</v>
      </c>
      <c r="O175">
        <v>20</v>
      </c>
      <c r="P175">
        <v>44138</v>
      </c>
      <c r="Q175">
        <v>1</v>
      </c>
      <c r="U175" s="2" t="s">
        <v>22</v>
      </c>
      <c r="V175">
        <v>2</v>
      </c>
      <c r="W175" t="s">
        <v>14</v>
      </c>
      <c r="X175" t="s">
        <v>7</v>
      </c>
      <c r="Y175">
        <v>22</v>
      </c>
      <c r="Z175">
        <v>44162</v>
      </c>
      <c r="AA175">
        <v>0</v>
      </c>
    </row>
    <row r="176" spans="1:27" x14ac:dyDescent="0.25">
      <c r="A176" s="2" t="s">
        <v>22</v>
      </c>
      <c r="B176">
        <v>23</v>
      </c>
      <c r="C176" t="s">
        <v>2</v>
      </c>
      <c r="D176" t="s">
        <v>7</v>
      </c>
      <c r="E176">
        <v>19</v>
      </c>
      <c r="F176">
        <v>44110</v>
      </c>
      <c r="G176">
        <v>1</v>
      </c>
      <c r="K176" s="2" t="s">
        <v>22</v>
      </c>
      <c r="L176">
        <v>28</v>
      </c>
      <c r="M176" t="s">
        <v>13</v>
      </c>
      <c r="N176" t="s">
        <v>3</v>
      </c>
      <c r="O176">
        <v>22</v>
      </c>
      <c r="P176">
        <v>44140</v>
      </c>
      <c r="Q176">
        <v>1</v>
      </c>
      <c r="U176" s="2" t="s">
        <v>22</v>
      </c>
      <c r="V176">
        <v>3</v>
      </c>
      <c r="W176" t="s">
        <v>14</v>
      </c>
      <c r="X176" t="s">
        <v>7</v>
      </c>
      <c r="Y176">
        <v>22</v>
      </c>
      <c r="Z176">
        <v>44162</v>
      </c>
      <c r="AA176">
        <v>0</v>
      </c>
    </row>
    <row r="177" spans="1:27" x14ac:dyDescent="0.25">
      <c r="A177" s="2" t="s">
        <v>22</v>
      </c>
      <c r="B177">
        <v>24</v>
      </c>
      <c r="C177" t="s">
        <v>2</v>
      </c>
      <c r="D177" t="s">
        <v>7</v>
      </c>
      <c r="E177">
        <v>19</v>
      </c>
      <c r="F177">
        <v>44110</v>
      </c>
      <c r="G177">
        <v>1</v>
      </c>
      <c r="K177" s="2" t="s">
        <v>22</v>
      </c>
      <c r="L177">
        <v>29</v>
      </c>
      <c r="M177" t="s">
        <v>13</v>
      </c>
      <c r="N177" t="s">
        <v>3</v>
      </c>
      <c r="O177">
        <v>22</v>
      </c>
      <c r="P177">
        <v>44140</v>
      </c>
      <c r="Q177">
        <v>1</v>
      </c>
      <c r="U177" s="2" t="s">
        <v>22</v>
      </c>
      <c r="V177">
        <v>4</v>
      </c>
      <c r="W177" t="s">
        <v>14</v>
      </c>
      <c r="X177" t="s">
        <v>7</v>
      </c>
      <c r="Y177">
        <v>17</v>
      </c>
      <c r="Z177">
        <v>44163</v>
      </c>
      <c r="AA177">
        <v>0</v>
      </c>
    </row>
    <row r="178" spans="1:27" x14ac:dyDescent="0.25">
      <c r="A178" s="2" t="s">
        <v>22</v>
      </c>
      <c r="B178">
        <v>25</v>
      </c>
      <c r="C178" t="s">
        <v>2</v>
      </c>
      <c r="D178" t="s">
        <v>7</v>
      </c>
      <c r="E178">
        <v>19</v>
      </c>
      <c r="F178">
        <v>44110</v>
      </c>
      <c r="G178">
        <v>1</v>
      </c>
      <c r="K178" s="2" t="s">
        <v>22</v>
      </c>
      <c r="L178">
        <v>1</v>
      </c>
      <c r="M178" t="s">
        <v>13</v>
      </c>
      <c r="N178" t="s">
        <v>7</v>
      </c>
      <c r="O178">
        <v>17</v>
      </c>
      <c r="P178">
        <v>44135</v>
      </c>
      <c r="Q178">
        <v>0</v>
      </c>
      <c r="U178" s="2" t="s">
        <v>22</v>
      </c>
      <c r="V178">
        <v>5</v>
      </c>
      <c r="W178" t="s">
        <v>14</v>
      </c>
      <c r="X178" t="s">
        <v>7</v>
      </c>
      <c r="Y178">
        <v>17</v>
      </c>
      <c r="Z178">
        <v>44163</v>
      </c>
      <c r="AA178">
        <v>1</v>
      </c>
    </row>
    <row r="179" spans="1:27" x14ac:dyDescent="0.25">
      <c r="A179" s="2" t="s">
        <v>22</v>
      </c>
      <c r="B179">
        <v>26</v>
      </c>
      <c r="C179" t="s">
        <v>2</v>
      </c>
      <c r="D179" t="s">
        <v>7</v>
      </c>
      <c r="E179">
        <v>19</v>
      </c>
      <c r="F179">
        <v>44110</v>
      </c>
      <c r="G179">
        <v>1</v>
      </c>
      <c r="K179" s="2" t="s">
        <v>22</v>
      </c>
      <c r="L179">
        <v>2</v>
      </c>
      <c r="M179" t="s">
        <v>13</v>
      </c>
      <c r="N179" t="s">
        <v>7</v>
      </c>
      <c r="O179">
        <v>17</v>
      </c>
      <c r="P179">
        <v>44135</v>
      </c>
      <c r="Q179">
        <v>0</v>
      </c>
      <c r="U179" s="2" t="s">
        <v>22</v>
      </c>
      <c r="V179">
        <v>6</v>
      </c>
      <c r="W179" t="s">
        <v>14</v>
      </c>
      <c r="X179" t="s">
        <v>7</v>
      </c>
      <c r="Y179">
        <v>17</v>
      </c>
      <c r="Z179">
        <v>44163</v>
      </c>
      <c r="AA179">
        <v>1</v>
      </c>
    </row>
    <row r="180" spans="1:27" x14ac:dyDescent="0.25">
      <c r="A180" s="2" t="s">
        <v>22</v>
      </c>
      <c r="B180">
        <v>27</v>
      </c>
      <c r="C180" t="s">
        <v>2</v>
      </c>
      <c r="D180" t="s">
        <v>7</v>
      </c>
      <c r="E180">
        <v>20</v>
      </c>
      <c r="F180">
        <v>44111</v>
      </c>
      <c r="G180">
        <v>0</v>
      </c>
      <c r="K180" s="2" t="s">
        <v>22</v>
      </c>
      <c r="L180">
        <v>3</v>
      </c>
      <c r="M180" t="s">
        <v>13</v>
      </c>
      <c r="N180" t="s">
        <v>7</v>
      </c>
      <c r="O180">
        <v>17</v>
      </c>
      <c r="P180">
        <v>44135</v>
      </c>
      <c r="Q180">
        <v>0</v>
      </c>
      <c r="U180" s="2" t="s">
        <v>22</v>
      </c>
      <c r="V180">
        <v>7</v>
      </c>
      <c r="W180" t="s">
        <v>14</v>
      </c>
      <c r="X180" t="s">
        <v>7</v>
      </c>
      <c r="Y180">
        <v>18</v>
      </c>
      <c r="Z180">
        <v>44164</v>
      </c>
      <c r="AA180">
        <v>0</v>
      </c>
    </row>
    <row r="181" spans="1:27" x14ac:dyDescent="0.25">
      <c r="A181" s="2" t="s">
        <v>22</v>
      </c>
      <c r="B181">
        <v>1</v>
      </c>
      <c r="C181" t="s">
        <v>2</v>
      </c>
      <c r="D181" t="s">
        <v>8</v>
      </c>
      <c r="E181">
        <v>17</v>
      </c>
      <c r="F181">
        <v>44108</v>
      </c>
      <c r="G181">
        <v>0</v>
      </c>
      <c r="K181" s="2" t="s">
        <v>22</v>
      </c>
      <c r="L181">
        <v>4</v>
      </c>
      <c r="M181" t="s">
        <v>13</v>
      </c>
      <c r="N181" t="s">
        <v>7</v>
      </c>
      <c r="O181">
        <v>18</v>
      </c>
      <c r="P181">
        <v>44136</v>
      </c>
      <c r="Q181">
        <v>0</v>
      </c>
      <c r="U181" s="2" t="s">
        <v>22</v>
      </c>
      <c r="V181">
        <v>8</v>
      </c>
      <c r="W181" t="s">
        <v>14</v>
      </c>
      <c r="X181" t="s">
        <v>7</v>
      </c>
      <c r="Y181">
        <v>18</v>
      </c>
      <c r="Z181">
        <v>44164</v>
      </c>
      <c r="AA181">
        <v>0</v>
      </c>
    </row>
    <row r="182" spans="1:27" x14ac:dyDescent="0.25">
      <c r="A182" s="2" t="s">
        <v>22</v>
      </c>
      <c r="B182">
        <v>2</v>
      </c>
      <c r="C182" t="s">
        <v>2</v>
      </c>
      <c r="D182" t="s">
        <v>8</v>
      </c>
      <c r="E182">
        <v>18</v>
      </c>
      <c r="F182">
        <v>44109</v>
      </c>
      <c r="G182">
        <v>0</v>
      </c>
      <c r="K182" s="2" t="s">
        <v>22</v>
      </c>
      <c r="L182">
        <v>5</v>
      </c>
      <c r="M182" t="s">
        <v>13</v>
      </c>
      <c r="N182" t="s">
        <v>7</v>
      </c>
      <c r="O182">
        <v>18</v>
      </c>
      <c r="P182">
        <v>44136</v>
      </c>
      <c r="Q182">
        <v>0</v>
      </c>
      <c r="U182" s="2" t="s">
        <v>22</v>
      </c>
      <c r="V182">
        <v>9</v>
      </c>
      <c r="W182" t="s">
        <v>14</v>
      </c>
      <c r="X182" t="s">
        <v>7</v>
      </c>
      <c r="Y182">
        <v>18</v>
      </c>
      <c r="Z182">
        <v>44164</v>
      </c>
      <c r="AA182">
        <v>0</v>
      </c>
    </row>
    <row r="183" spans="1:27" x14ac:dyDescent="0.25">
      <c r="A183" s="2" t="s">
        <v>22</v>
      </c>
      <c r="B183">
        <v>3</v>
      </c>
      <c r="C183" t="s">
        <v>2</v>
      </c>
      <c r="D183" t="s">
        <v>8</v>
      </c>
      <c r="E183">
        <v>18</v>
      </c>
      <c r="F183">
        <v>44109</v>
      </c>
      <c r="G183">
        <v>0</v>
      </c>
      <c r="K183" s="2" t="s">
        <v>22</v>
      </c>
      <c r="L183">
        <v>6</v>
      </c>
      <c r="M183" t="s">
        <v>13</v>
      </c>
      <c r="N183" t="s">
        <v>7</v>
      </c>
      <c r="O183">
        <v>18</v>
      </c>
      <c r="P183">
        <v>44136</v>
      </c>
      <c r="Q183">
        <v>0</v>
      </c>
      <c r="U183" s="2" t="s">
        <v>22</v>
      </c>
      <c r="V183">
        <v>10</v>
      </c>
      <c r="W183" t="s">
        <v>14</v>
      </c>
      <c r="X183" t="s">
        <v>7</v>
      </c>
      <c r="Y183">
        <v>19</v>
      </c>
      <c r="Z183">
        <v>44164</v>
      </c>
      <c r="AA183">
        <v>0</v>
      </c>
    </row>
    <row r="184" spans="1:27" x14ac:dyDescent="0.25">
      <c r="A184" s="2" t="s">
        <v>22</v>
      </c>
      <c r="B184">
        <v>4</v>
      </c>
      <c r="C184" t="s">
        <v>2</v>
      </c>
      <c r="D184" t="s">
        <v>8</v>
      </c>
      <c r="E184">
        <v>18</v>
      </c>
      <c r="F184">
        <v>44109</v>
      </c>
      <c r="G184">
        <v>0</v>
      </c>
      <c r="K184" s="2" t="s">
        <v>22</v>
      </c>
      <c r="L184">
        <v>7</v>
      </c>
      <c r="M184" t="s">
        <v>13</v>
      </c>
      <c r="N184" t="s">
        <v>7</v>
      </c>
      <c r="O184">
        <v>18</v>
      </c>
      <c r="P184">
        <v>44136</v>
      </c>
      <c r="Q184">
        <v>0</v>
      </c>
      <c r="U184" s="2" t="s">
        <v>22</v>
      </c>
      <c r="V184">
        <v>11</v>
      </c>
      <c r="W184" t="s">
        <v>14</v>
      </c>
      <c r="X184" t="s">
        <v>7</v>
      </c>
      <c r="Y184">
        <v>19</v>
      </c>
      <c r="Z184">
        <v>44164</v>
      </c>
      <c r="AA184">
        <v>0</v>
      </c>
    </row>
    <row r="185" spans="1:27" x14ac:dyDescent="0.25">
      <c r="A185" s="2" t="s">
        <v>22</v>
      </c>
      <c r="B185">
        <v>5</v>
      </c>
      <c r="C185" t="s">
        <v>2</v>
      </c>
      <c r="D185" t="s">
        <v>8</v>
      </c>
      <c r="E185">
        <v>18</v>
      </c>
      <c r="F185">
        <v>44109</v>
      </c>
      <c r="G185">
        <v>0</v>
      </c>
      <c r="K185" s="2" t="s">
        <v>22</v>
      </c>
      <c r="L185">
        <v>8</v>
      </c>
      <c r="M185" t="s">
        <v>13</v>
      </c>
      <c r="N185" t="s">
        <v>7</v>
      </c>
      <c r="O185">
        <v>18</v>
      </c>
      <c r="P185">
        <v>44136</v>
      </c>
      <c r="Q185">
        <v>0</v>
      </c>
      <c r="U185" s="2" t="s">
        <v>22</v>
      </c>
      <c r="V185">
        <v>12</v>
      </c>
      <c r="W185" t="s">
        <v>14</v>
      </c>
      <c r="X185" t="s">
        <v>7</v>
      </c>
      <c r="Y185">
        <v>19</v>
      </c>
      <c r="Z185">
        <v>44164</v>
      </c>
      <c r="AA185">
        <v>0</v>
      </c>
    </row>
    <row r="186" spans="1:27" x14ac:dyDescent="0.25">
      <c r="A186" s="2" t="s">
        <v>22</v>
      </c>
      <c r="B186">
        <v>6</v>
      </c>
      <c r="C186" t="s">
        <v>2</v>
      </c>
      <c r="D186" t="s">
        <v>8</v>
      </c>
      <c r="E186">
        <v>18</v>
      </c>
      <c r="F186">
        <v>44109</v>
      </c>
      <c r="G186">
        <v>0</v>
      </c>
      <c r="K186" s="2" t="s">
        <v>22</v>
      </c>
      <c r="L186">
        <v>9</v>
      </c>
      <c r="M186" t="s">
        <v>13</v>
      </c>
      <c r="N186" t="s">
        <v>7</v>
      </c>
      <c r="O186">
        <v>18</v>
      </c>
      <c r="P186">
        <v>44136</v>
      </c>
      <c r="Q186">
        <v>0</v>
      </c>
      <c r="U186" s="2" t="s">
        <v>22</v>
      </c>
      <c r="V186">
        <v>13</v>
      </c>
      <c r="W186" t="s">
        <v>14</v>
      </c>
      <c r="X186" t="s">
        <v>7</v>
      </c>
      <c r="Y186">
        <v>19</v>
      </c>
      <c r="Z186">
        <v>44164</v>
      </c>
      <c r="AA186">
        <v>0</v>
      </c>
    </row>
    <row r="187" spans="1:27" x14ac:dyDescent="0.25">
      <c r="A187" s="2" t="s">
        <v>22</v>
      </c>
      <c r="B187">
        <v>7</v>
      </c>
      <c r="C187" t="s">
        <v>2</v>
      </c>
      <c r="D187" t="s">
        <v>8</v>
      </c>
      <c r="E187">
        <v>18</v>
      </c>
      <c r="F187">
        <v>44109</v>
      </c>
      <c r="G187">
        <v>0</v>
      </c>
      <c r="K187" s="2" t="s">
        <v>22</v>
      </c>
      <c r="L187">
        <v>10</v>
      </c>
      <c r="M187" t="s">
        <v>13</v>
      </c>
      <c r="N187" t="s">
        <v>7</v>
      </c>
      <c r="O187">
        <v>18</v>
      </c>
      <c r="P187">
        <v>44136</v>
      </c>
      <c r="Q187">
        <v>0</v>
      </c>
      <c r="U187" s="2" t="s">
        <v>22</v>
      </c>
      <c r="V187">
        <v>14</v>
      </c>
      <c r="W187" t="s">
        <v>14</v>
      </c>
      <c r="X187" t="s">
        <v>7</v>
      </c>
      <c r="Y187">
        <v>19</v>
      </c>
      <c r="Z187">
        <v>44164</v>
      </c>
      <c r="AA187">
        <v>1</v>
      </c>
    </row>
    <row r="188" spans="1:27" x14ac:dyDescent="0.25">
      <c r="A188" s="2" t="s">
        <v>22</v>
      </c>
      <c r="B188">
        <v>8</v>
      </c>
      <c r="C188" t="s">
        <v>2</v>
      </c>
      <c r="D188" t="s">
        <v>8</v>
      </c>
      <c r="E188">
        <v>18</v>
      </c>
      <c r="F188">
        <v>44109</v>
      </c>
      <c r="G188">
        <v>0</v>
      </c>
      <c r="K188" s="2" t="s">
        <v>22</v>
      </c>
      <c r="L188">
        <v>11</v>
      </c>
      <c r="M188" t="s">
        <v>13</v>
      </c>
      <c r="N188" t="s">
        <v>7</v>
      </c>
      <c r="O188">
        <v>18</v>
      </c>
      <c r="P188">
        <v>44136</v>
      </c>
      <c r="Q188">
        <v>0</v>
      </c>
      <c r="U188" s="2" t="s">
        <v>22</v>
      </c>
      <c r="V188">
        <v>15</v>
      </c>
      <c r="W188" t="s">
        <v>14</v>
      </c>
      <c r="X188" t="s">
        <v>7</v>
      </c>
      <c r="Y188">
        <v>19</v>
      </c>
      <c r="Z188">
        <v>44164</v>
      </c>
      <c r="AA188">
        <v>1</v>
      </c>
    </row>
    <row r="189" spans="1:27" x14ac:dyDescent="0.25">
      <c r="A189" s="2" t="s">
        <v>22</v>
      </c>
      <c r="B189">
        <v>9</v>
      </c>
      <c r="C189" t="s">
        <v>2</v>
      </c>
      <c r="D189" t="s">
        <v>8</v>
      </c>
      <c r="E189">
        <v>18</v>
      </c>
      <c r="F189">
        <v>44109</v>
      </c>
      <c r="G189">
        <v>0</v>
      </c>
      <c r="K189" s="2" t="s">
        <v>22</v>
      </c>
      <c r="L189">
        <v>12</v>
      </c>
      <c r="M189" t="s">
        <v>13</v>
      </c>
      <c r="N189" t="s">
        <v>7</v>
      </c>
      <c r="O189">
        <v>18</v>
      </c>
      <c r="P189">
        <v>44136</v>
      </c>
      <c r="Q189">
        <v>1</v>
      </c>
      <c r="U189" s="2" t="s">
        <v>22</v>
      </c>
      <c r="V189">
        <v>16</v>
      </c>
      <c r="W189" t="s">
        <v>14</v>
      </c>
      <c r="X189" t="s">
        <v>7</v>
      </c>
      <c r="Y189">
        <v>19</v>
      </c>
      <c r="Z189">
        <v>44165</v>
      </c>
      <c r="AA189">
        <v>1</v>
      </c>
    </row>
    <row r="190" spans="1:27" x14ac:dyDescent="0.25">
      <c r="A190" s="2" t="s">
        <v>22</v>
      </c>
      <c r="B190">
        <v>10</v>
      </c>
      <c r="C190" t="s">
        <v>2</v>
      </c>
      <c r="D190" t="s">
        <v>8</v>
      </c>
      <c r="E190">
        <v>18</v>
      </c>
      <c r="F190">
        <v>44109</v>
      </c>
      <c r="G190">
        <v>0</v>
      </c>
      <c r="K190" s="2" t="s">
        <v>22</v>
      </c>
      <c r="L190">
        <v>13</v>
      </c>
      <c r="M190" t="s">
        <v>13</v>
      </c>
      <c r="N190" t="s">
        <v>7</v>
      </c>
      <c r="O190">
        <v>18</v>
      </c>
      <c r="P190">
        <v>44136</v>
      </c>
      <c r="Q190">
        <v>1</v>
      </c>
      <c r="U190" s="2" t="s">
        <v>22</v>
      </c>
      <c r="V190">
        <v>17</v>
      </c>
      <c r="W190" t="s">
        <v>14</v>
      </c>
      <c r="X190" t="s">
        <v>7</v>
      </c>
      <c r="Y190">
        <v>19</v>
      </c>
      <c r="Z190">
        <v>44165</v>
      </c>
      <c r="AA190">
        <v>1</v>
      </c>
    </row>
    <row r="191" spans="1:27" x14ac:dyDescent="0.25">
      <c r="A191" s="2" t="s">
        <v>22</v>
      </c>
      <c r="B191">
        <v>11</v>
      </c>
      <c r="C191" t="s">
        <v>2</v>
      </c>
      <c r="D191" t="s">
        <v>8</v>
      </c>
      <c r="E191">
        <v>18</v>
      </c>
      <c r="F191">
        <v>44109</v>
      </c>
      <c r="G191">
        <v>1</v>
      </c>
      <c r="K191" s="2" t="s">
        <v>22</v>
      </c>
      <c r="L191">
        <v>14</v>
      </c>
      <c r="M191" t="s">
        <v>13</v>
      </c>
      <c r="N191" t="s">
        <v>7</v>
      </c>
      <c r="O191">
        <v>18</v>
      </c>
      <c r="P191">
        <v>44136</v>
      </c>
      <c r="Q191">
        <v>1</v>
      </c>
      <c r="U191" s="2" t="s">
        <v>22</v>
      </c>
      <c r="V191">
        <v>18</v>
      </c>
      <c r="W191" t="s">
        <v>14</v>
      </c>
      <c r="X191" t="s">
        <v>7</v>
      </c>
      <c r="Y191">
        <v>19</v>
      </c>
      <c r="Z191">
        <v>44165</v>
      </c>
      <c r="AA191">
        <v>1</v>
      </c>
    </row>
    <row r="192" spans="1:27" x14ac:dyDescent="0.25">
      <c r="A192" s="2" t="s">
        <v>22</v>
      </c>
      <c r="B192">
        <v>12</v>
      </c>
      <c r="C192" t="s">
        <v>2</v>
      </c>
      <c r="D192" t="s">
        <v>8</v>
      </c>
      <c r="E192">
        <v>18</v>
      </c>
      <c r="F192">
        <v>44109</v>
      </c>
      <c r="G192">
        <v>1</v>
      </c>
      <c r="K192" s="2" t="s">
        <v>22</v>
      </c>
      <c r="L192">
        <v>15</v>
      </c>
      <c r="M192" t="s">
        <v>13</v>
      </c>
      <c r="N192" t="s">
        <v>7</v>
      </c>
      <c r="O192">
        <v>19</v>
      </c>
      <c r="P192">
        <v>44137</v>
      </c>
      <c r="Q192">
        <v>0</v>
      </c>
      <c r="U192" s="2" t="s">
        <v>22</v>
      </c>
      <c r="V192">
        <v>19</v>
      </c>
      <c r="W192" t="s">
        <v>14</v>
      </c>
      <c r="X192" t="s">
        <v>7</v>
      </c>
      <c r="Y192">
        <v>20</v>
      </c>
      <c r="Z192">
        <v>44165</v>
      </c>
      <c r="AA192">
        <v>1</v>
      </c>
    </row>
    <row r="193" spans="1:27" x14ac:dyDescent="0.25">
      <c r="A193" s="2" t="s">
        <v>22</v>
      </c>
      <c r="B193">
        <v>13</v>
      </c>
      <c r="C193" t="s">
        <v>2</v>
      </c>
      <c r="D193" t="s">
        <v>8</v>
      </c>
      <c r="E193">
        <v>19</v>
      </c>
      <c r="F193">
        <v>44110</v>
      </c>
      <c r="G193">
        <v>0</v>
      </c>
      <c r="K193" s="2" t="s">
        <v>22</v>
      </c>
      <c r="L193">
        <v>16</v>
      </c>
      <c r="M193" t="s">
        <v>13</v>
      </c>
      <c r="N193" t="s">
        <v>7</v>
      </c>
      <c r="O193">
        <v>19</v>
      </c>
      <c r="P193">
        <v>44137</v>
      </c>
      <c r="Q193">
        <v>0</v>
      </c>
      <c r="U193" s="2" t="s">
        <v>22</v>
      </c>
      <c r="V193">
        <v>20</v>
      </c>
      <c r="W193" t="s">
        <v>14</v>
      </c>
      <c r="X193" t="s">
        <v>7</v>
      </c>
      <c r="Y193">
        <v>20</v>
      </c>
      <c r="Z193">
        <v>44166</v>
      </c>
      <c r="AA193">
        <v>0</v>
      </c>
    </row>
    <row r="194" spans="1:27" x14ac:dyDescent="0.25">
      <c r="A194" s="2" t="s">
        <v>22</v>
      </c>
      <c r="B194">
        <v>14</v>
      </c>
      <c r="C194" t="s">
        <v>2</v>
      </c>
      <c r="D194" t="s">
        <v>8</v>
      </c>
      <c r="E194">
        <v>19</v>
      </c>
      <c r="F194">
        <v>44110</v>
      </c>
      <c r="G194">
        <v>0</v>
      </c>
      <c r="K194" s="2" t="s">
        <v>22</v>
      </c>
      <c r="L194">
        <v>17</v>
      </c>
      <c r="M194" t="s">
        <v>13</v>
      </c>
      <c r="N194" t="s">
        <v>7</v>
      </c>
      <c r="O194">
        <v>19</v>
      </c>
      <c r="P194">
        <v>44137</v>
      </c>
      <c r="Q194">
        <v>0</v>
      </c>
      <c r="U194" s="2" t="s">
        <v>22</v>
      </c>
      <c r="V194">
        <v>21</v>
      </c>
      <c r="W194" t="s">
        <v>14</v>
      </c>
      <c r="X194" t="s">
        <v>7</v>
      </c>
      <c r="Y194">
        <v>20</v>
      </c>
      <c r="Z194">
        <v>44166</v>
      </c>
      <c r="AA194">
        <v>0</v>
      </c>
    </row>
    <row r="195" spans="1:27" x14ac:dyDescent="0.25">
      <c r="A195" s="2" t="s">
        <v>22</v>
      </c>
      <c r="B195">
        <v>15</v>
      </c>
      <c r="C195" t="s">
        <v>2</v>
      </c>
      <c r="D195" t="s">
        <v>8</v>
      </c>
      <c r="E195">
        <v>19</v>
      </c>
      <c r="F195">
        <v>44110</v>
      </c>
      <c r="G195">
        <v>0</v>
      </c>
      <c r="K195" s="2" t="s">
        <v>22</v>
      </c>
      <c r="L195">
        <v>18</v>
      </c>
      <c r="M195" t="s">
        <v>13</v>
      </c>
      <c r="N195" t="s">
        <v>7</v>
      </c>
      <c r="O195">
        <v>19</v>
      </c>
      <c r="P195">
        <v>44137</v>
      </c>
      <c r="Q195">
        <v>1</v>
      </c>
      <c r="U195" s="2" t="s">
        <v>22</v>
      </c>
      <c r="V195">
        <v>22</v>
      </c>
      <c r="W195" t="s">
        <v>14</v>
      </c>
      <c r="X195" t="s">
        <v>7</v>
      </c>
      <c r="Y195">
        <v>20</v>
      </c>
      <c r="Z195">
        <v>44167</v>
      </c>
      <c r="AA195">
        <v>1</v>
      </c>
    </row>
    <row r="196" spans="1:27" x14ac:dyDescent="0.25">
      <c r="A196" s="2" t="s">
        <v>22</v>
      </c>
      <c r="B196">
        <v>16</v>
      </c>
      <c r="C196" t="s">
        <v>2</v>
      </c>
      <c r="D196" t="s">
        <v>8</v>
      </c>
      <c r="E196">
        <v>19</v>
      </c>
      <c r="F196">
        <v>44110</v>
      </c>
      <c r="G196">
        <v>0</v>
      </c>
      <c r="K196" s="2" t="s">
        <v>22</v>
      </c>
      <c r="L196">
        <v>19</v>
      </c>
      <c r="M196" t="s">
        <v>13</v>
      </c>
      <c r="N196" t="s">
        <v>7</v>
      </c>
      <c r="O196">
        <v>19</v>
      </c>
      <c r="P196">
        <v>44137</v>
      </c>
      <c r="Q196">
        <v>1</v>
      </c>
      <c r="U196" s="2" t="s">
        <v>22</v>
      </c>
      <c r="V196">
        <v>23</v>
      </c>
      <c r="W196" t="s">
        <v>14</v>
      </c>
      <c r="X196" t="s">
        <v>7</v>
      </c>
      <c r="Y196">
        <v>21</v>
      </c>
      <c r="Z196">
        <v>44167</v>
      </c>
      <c r="AA196">
        <v>1</v>
      </c>
    </row>
    <row r="197" spans="1:27" x14ac:dyDescent="0.25">
      <c r="A197" s="2" t="s">
        <v>22</v>
      </c>
      <c r="B197">
        <v>17</v>
      </c>
      <c r="C197" t="s">
        <v>2</v>
      </c>
      <c r="D197" t="s">
        <v>8</v>
      </c>
      <c r="E197">
        <v>19</v>
      </c>
      <c r="F197">
        <v>44110</v>
      </c>
      <c r="G197">
        <v>0</v>
      </c>
      <c r="K197" s="2" t="s">
        <v>22</v>
      </c>
      <c r="L197">
        <v>20</v>
      </c>
      <c r="M197" t="s">
        <v>13</v>
      </c>
      <c r="N197" t="s">
        <v>7</v>
      </c>
      <c r="O197">
        <v>19</v>
      </c>
      <c r="P197">
        <v>44137</v>
      </c>
      <c r="Q197">
        <v>1</v>
      </c>
      <c r="U197" s="2" t="s">
        <v>22</v>
      </c>
      <c r="V197">
        <v>24</v>
      </c>
      <c r="W197" t="s">
        <v>14</v>
      </c>
      <c r="X197" t="s">
        <v>7</v>
      </c>
      <c r="Y197">
        <v>21</v>
      </c>
      <c r="Z197">
        <v>44167</v>
      </c>
      <c r="AA197">
        <v>1</v>
      </c>
    </row>
    <row r="198" spans="1:27" x14ac:dyDescent="0.25">
      <c r="A198" s="2" t="s">
        <v>22</v>
      </c>
      <c r="B198">
        <v>18</v>
      </c>
      <c r="C198" t="s">
        <v>2</v>
      </c>
      <c r="D198" t="s">
        <v>8</v>
      </c>
      <c r="E198">
        <v>19</v>
      </c>
      <c r="F198">
        <v>44110</v>
      </c>
      <c r="G198">
        <v>1</v>
      </c>
      <c r="K198" s="2" t="s">
        <v>22</v>
      </c>
      <c r="L198">
        <v>21</v>
      </c>
      <c r="M198" t="s">
        <v>13</v>
      </c>
      <c r="N198" t="s">
        <v>7</v>
      </c>
      <c r="O198">
        <v>19</v>
      </c>
      <c r="P198">
        <v>44137</v>
      </c>
      <c r="Q198">
        <v>1</v>
      </c>
      <c r="U198" s="2" t="s">
        <v>22</v>
      </c>
      <c r="V198">
        <v>25</v>
      </c>
      <c r="W198" t="s">
        <v>14</v>
      </c>
      <c r="X198" t="s">
        <v>7</v>
      </c>
      <c r="Y198">
        <v>22</v>
      </c>
      <c r="Z198">
        <v>44167</v>
      </c>
      <c r="AA198">
        <v>1</v>
      </c>
    </row>
    <row r="199" spans="1:27" x14ac:dyDescent="0.25">
      <c r="A199" s="2" t="s">
        <v>22</v>
      </c>
      <c r="B199">
        <v>19</v>
      </c>
      <c r="C199" t="s">
        <v>2</v>
      </c>
      <c r="D199" t="s">
        <v>8</v>
      </c>
      <c r="E199">
        <v>19</v>
      </c>
      <c r="F199">
        <v>44110</v>
      </c>
      <c r="G199">
        <v>1</v>
      </c>
      <c r="K199" s="2" t="s">
        <v>22</v>
      </c>
      <c r="L199">
        <v>22</v>
      </c>
      <c r="M199" t="s">
        <v>13</v>
      </c>
      <c r="N199" t="s">
        <v>7</v>
      </c>
      <c r="O199">
        <v>19</v>
      </c>
      <c r="P199">
        <v>44137</v>
      </c>
      <c r="Q199">
        <v>1</v>
      </c>
      <c r="U199" s="2" t="s">
        <v>22</v>
      </c>
      <c r="V199">
        <v>26</v>
      </c>
      <c r="W199" t="s">
        <v>14</v>
      </c>
      <c r="X199" t="s">
        <v>7</v>
      </c>
      <c r="Y199">
        <v>22</v>
      </c>
      <c r="Z199">
        <v>44168</v>
      </c>
      <c r="AA199">
        <v>0</v>
      </c>
    </row>
    <row r="200" spans="1:27" x14ac:dyDescent="0.25">
      <c r="A200" s="2" t="s">
        <v>22</v>
      </c>
      <c r="B200">
        <v>20</v>
      </c>
      <c r="C200" t="s">
        <v>2</v>
      </c>
      <c r="D200" t="s">
        <v>8</v>
      </c>
      <c r="E200">
        <v>19</v>
      </c>
      <c r="F200">
        <v>44110</v>
      </c>
      <c r="G200">
        <v>1</v>
      </c>
      <c r="K200" s="2" t="s">
        <v>22</v>
      </c>
      <c r="L200">
        <v>23</v>
      </c>
      <c r="M200" t="s">
        <v>13</v>
      </c>
      <c r="N200" t="s">
        <v>7</v>
      </c>
      <c r="O200">
        <v>19</v>
      </c>
      <c r="P200">
        <v>44137</v>
      </c>
      <c r="Q200">
        <v>1</v>
      </c>
      <c r="U200" s="2" t="s">
        <v>22</v>
      </c>
      <c r="V200">
        <v>27</v>
      </c>
      <c r="W200" t="s">
        <v>14</v>
      </c>
      <c r="X200" t="s">
        <v>7</v>
      </c>
      <c r="Y200">
        <v>22</v>
      </c>
      <c r="Z200">
        <v>44168</v>
      </c>
      <c r="AA200">
        <v>1</v>
      </c>
    </row>
    <row r="201" spans="1:27" x14ac:dyDescent="0.25">
      <c r="A201" s="2" t="s">
        <v>22</v>
      </c>
      <c r="B201">
        <v>21</v>
      </c>
      <c r="C201" t="s">
        <v>2</v>
      </c>
      <c r="D201" t="s">
        <v>8</v>
      </c>
      <c r="E201">
        <v>19</v>
      </c>
      <c r="F201">
        <v>44110</v>
      </c>
      <c r="G201">
        <v>1</v>
      </c>
      <c r="K201" s="2" t="s">
        <v>22</v>
      </c>
      <c r="L201">
        <v>24</v>
      </c>
      <c r="M201" t="s">
        <v>13</v>
      </c>
      <c r="N201" t="s">
        <v>7</v>
      </c>
      <c r="O201">
        <v>19</v>
      </c>
      <c r="P201">
        <v>44137</v>
      </c>
      <c r="Q201">
        <v>1</v>
      </c>
      <c r="U201" s="2" t="s">
        <v>22</v>
      </c>
      <c r="V201">
        <v>28</v>
      </c>
      <c r="W201" t="s">
        <v>14</v>
      </c>
      <c r="X201" t="s">
        <v>7</v>
      </c>
      <c r="Y201">
        <v>22</v>
      </c>
      <c r="Z201">
        <v>44168</v>
      </c>
      <c r="AA201">
        <v>1</v>
      </c>
    </row>
    <row r="202" spans="1:27" x14ac:dyDescent="0.25">
      <c r="A202" s="2" t="s">
        <v>22</v>
      </c>
      <c r="B202">
        <v>22</v>
      </c>
      <c r="C202" t="s">
        <v>2</v>
      </c>
      <c r="D202" t="s">
        <v>8</v>
      </c>
      <c r="E202">
        <v>19</v>
      </c>
      <c r="F202">
        <v>44110</v>
      </c>
      <c r="G202">
        <v>1</v>
      </c>
      <c r="K202" s="2" t="s">
        <v>22</v>
      </c>
      <c r="L202">
        <v>25</v>
      </c>
      <c r="M202" t="s">
        <v>13</v>
      </c>
      <c r="N202" t="s">
        <v>7</v>
      </c>
      <c r="O202">
        <v>20</v>
      </c>
      <c r="P202">
        <v>44138</v>
      </c>
      <c r="Q202">
        <v>1</v>
      </c>
      <c r="U202" s="2" t="s">
        <v>22</v>
      </c>
      <c r="V202">
        <v>29</v>
      </c>
      <c r="W202" t="s">
        <v>14</v>
      </c>
      <c r="X202" t="s">
        <v>7</v>
      </c>
      <c r="Y202">
        <v>23</v>
      </c>
      <c r="Z202">
        <v>44168</v>
      </c>
      <c r="AA202">
        <v>1</v>
      </c>
    </row>
    <row r="203" spans="1:27" x14ac:dyDescent="0.25">
      <c r="A203" s="2" t="s">
        <v>22</v>
      </c>
      <c r="B203">
        <v>23</v>
      </c>
      <c r="C203" t="s">
        <v>2</v>
      </c>
      <c r="D203" t="s">
        <v>8</v>
      </c>
      <c r="E203">
        <v>20</v>
      </c>
      <c r="F203">
        <v>44111</v>
      </c>
      <c r="G203">
        <v>0</v>
      </c>
      <c r="K203" s="2" t="s">
        <v>22</v>
      </c>
      <c r="L203">
        <v>26</v>
      </c>
      <c r="M203" t="s">
        <v>13</v>
      </c>
      <c r="N203" t="s">
        <v>7</v>
      </c>
      <c r="O203">
        <v>20</v>
      </c>
      <c r="P203">
        <v>44138</v>
      </c>
      <c r="Q203">
        <v>1</v>
      </c>
      <c r="U203" s="2" t="s">
        <v>22</v>
      </c>
      <c r="V203">
        <v>1</v>
      </c>
      <c r="W203" t="s">
        <v>14</v>
      </c>
      <c r="X203" t="s">
        <v>8</v>
      </c>
      <c r="Y203">
        <v>23</v>
      </c>
      <c r="Z203">
        <v>44162</v>
      </c>
      <c r="AA203">
        <v>0</v>
      </c>
    </row>
    <row r="204" spans="1:27" x14ac:dyDescent="0.25">
      <c r="A204" s="2" t="s">
        <v>22</v>
      </c>
      <c r="B204">
        <v>24</v>
      </c>
      <c r="C204" t="s">
        <v>2</v>
      </c>
      <c r="D204" t="s">
        <v>8</v>
      </c>
      <c r="E204">
        <v>20</v>
      </c>
      <c r="F204">
        <v>44111</v>
      </c>
      <c r="G204">
        <v>1</v>
      </c>
      <c r="K204" s="2" t="s">
        <v>22</v>
      </c>
      <c r="L204">
        <v>27</v>
      </c>
      <c r="M204" t="s">
        <v>13</v>
      </c>
      <c r="N204" t="s">
        <v>7</v>
      </c>
      <c r="O204">
        <v>20</v>
      </c>
      <c r="P204">
        <v>44138</v>
      </c>
      <c r="Q204">
        <v>1</v>
      </c>
      <c r="U204" s="2" t="s">
        <v>22</v>
      </c>
      <c r="V204">
        <v>2</v>
      </c>
      <c r="W204" t="s">
        <v>14</v>
      </c>
      <c r="X204" t="s">
        <v>8</v>
      </c>
      <c r="Y204">
        <v>23</v>
      </c>
      <c r="Z204">
        <v>44162</v>
      </c>
      <c r="AA204">
        <v>0</v>
      </c>
    </row>
    <row r="205" spans="1:27" x14ac:dyDescent="0.25">
      <c r="A205" s="2" t="s">
        <v>22</v>
      </c>
      <c r="B205">
        <v>25</v>
      </c>
      <c r="C205" t="s">
        <v>2</v>
      </c>
      <c r="D205" t="s">
        <v>8</v>
      </c>
      <c r="E205">
        <v>21</v>
      </c>
      <c r="F205">
        <v>44112</v>
      </c>
      <c r="G205">
        <v>1</v>
      </c>
      <c r="K205" s="2" t="s">
        <v>22</v>
      </c>
      <c r="L205">
        <v>28</v>
      </c>
      <c r="M205" t="s">
        <v>13</v>
      </c>
      <c r="N205" t="s">
        <v>7</v>
      </c>
      <c r="O205">
        <v>21</v>
      </c>
      <c r="P205">
        <v>44139</v>
      </c>
      <c r="Q205">
        <v>1</v>
      </c>
      <c r="U205" s="2" t="s">
        <v>22</v>
      </c>
      <c r="V205">
        <v>3</v>
      </c>
      <c r="W205" t="s">
        <v>14</v>
      </c>
      <c r="X205" t="s">
        <v>8</v>
      </c>
      <c r="Y205">
        <v>23</v>
      </c>
      <c r="Z205">
        <v>44162</v>
      </c>
      <c r="AA205">
        <v>0</v>
      </c>
    </row>
    <row r="206" spans="1:27" x14ac:dyDescent="0.25">
      <c r="A206" s="2" t="s">
        <v>22</v>
      </c>
      <c r="B206">
        <v>26</v>
      </c>
      <c r="C206" t="s">
        <v>2</v>
      </c>
      <c r="D206" t="s">
        <v>8</v>
      </c>
      <c r="E206">
        <v>22</v>
      </c>
      <c r="F206">
        <v>44113</v>
      </c>
      <c r="G206">
        <v>1</v>
      </c>
      <c r="K206" s="2" t="s">
        <v>22</v>
      </c>
      <c r="L206">
        <v>29</v>
      </c>
      <c r="M206" t="s">
        <v>13</v>
      </c>
      <c r="N206" t="s">
        <v>7</v>
      </c>
      <c r="O206">
        <v>21</v>
      </c>
      <c r="P206">
        <v>44139</v>
      </c>
      <c r="Q206">
        <v>1</v>
      </c>
      <c r="U206" s="2" t="s">
        <v>22</v>
      </c>
      <c r="V206">
        <v>4</v>
      </c>
      <c r="W206" t="s">
        <v>14</v>
      </c>
      <c r="X206" t="s">
        <v>8</v>
      </c>
      <c r="Y206">
        <v>17</v>
      </c>
      <c r="Z206">
        <v>44162</v>
      </c>
      <c r="AA206">
        <v>0</v>
      </c>
    </row>
    <row r="207" spans="1:27" x14ac:dyDescent="0.25">
      <c r="A207" s="2" t="s">
        <v>22</v>
      </c>
      <c r="B207">
        <v>27</v>
      </c>
      <c r="C207" t="s">
        <v>2</v>
      </c>
      <c r="D207" t="s">
        <v>8</v>
      </c>
      <c r="E207">
        <v>22</v>
      </c>
      <c r="F207">
        <v>44113</v>
      </c>
      <c r="G207">
        <v>1</v>
      </c>
      <c r="K207" s="2" t="s">
        <v>22</v>
      </c>
      <c r="L207">
        <v>1</v>
      </c>
      <c r="M207" t="s">
        <v>13</v>
      </c>
      <c r="N207" t="s">
        <v>8</v>
      </c>
      <c r="O207">
        <v>16</v>
      </c>
      <c r="P207">
        <v>44134</v>
      </c>
      <c r="Q207">
        <v>0</v>
      </c>
      <c r="U207" s="2" t="s">
        <v>22</v>
      </c>
      <c r="V207">
        <v>5</v>
      </c>
      <c r="W207" t="s">
        <v>14</v>
      </c>
      <c r="X207" t="s">
        <v>8</v>
      </c>
      <c r="Y207">
        <v>17</v>
      </c>
      <c r="Z207">
        <v>44162</v>
      </c>
      <c r="AA207">
        <v>0</v>
      </c>
    </row>
    <row r="208" spans="1:27" x14ac:dyDescent="0.25">
      <c r="A208" s="2" t="s">
        <v>22</v>
      </c>
      <c r="B208">
        <v>1</v>
      </c>
      <c r="C208" t="s">
        <v>2</v>
      </c>
      <c r="D208" t="s">
        <v>9</v>
      </c>
      <c r="K208" s="2" t="s">
        <v>22</v>
      </c>
      <c r="L208">
        <v>2</v>
      </c>
      <c r="M208" t="s">
        <v>13</v>
      </c>
      <c r="N208" t="s">
        <v>8</v>
      </c>
      <c r="O208">
        <v>16</v>
      </c>
      <c r="P208">
        <v>44134</v>
      </c>
      <c r="Q208">
        <v>0</v>
      </c>
      <c r="U208" s="2" t="s">
        <v>22</v>
      </c>
      <c r="V208">
        <v>6</v>
      </c>
      <c r="W208" t="s">
        <v>14</v>
      </c>
      <c r="X208" t="s">
        <v>8</v>
      </c>
      <c r="Y208">
        <v>17</v>
      </c>
      <c r="Z208">
        <v>44162</v>
      </c>
      <c r="AA208">
        <v>0</v>
      </c>
    </row>
    <row r="209" spans="1:27" x14ac:dyDescent="0.25">
      <c r="A209" s="2" t="s">
        <v>22</v>
      </c>
      <c r="B209">
        <v>2</v>
      </c>
      <c r="C209" t="s">
        <v>2</v>
      </c>
      <c r="D209" t="s">
        <v>9</v>
      </c>
      <c r="K209" s="2" t="s">
        <v>22</v>
      </c>
      <c r="L209">
        <v>3</v>
      </c>
      <c r="M209" t="s">
        <v>13</v>
      </c>
      <c r="N209" t="s">
        <v>8</v>
      </c>
      <c r="O209">
        <v>16</v>
      </c>
      <c r="P209">
        <v>44134</v>
      </c>
      <c r="Q209">
        <v>0</v>
      </c>
      <c r="U209" s="2" t="s">
        <v>22</v>
      </c>
      <c r="V209">
        <v>7</v>
      </c>
      <c r="W209" t="s">
        <v>14</v>
      </c>
      <c r="X209" t="s">
        <v>8</v>
      </c>
      <c r="Y209">
        <v>17</v>
      </c>
      <c r="Z209">
        <v>44163</v>
      </c>
      <c r="AA209">
        <v>0</v>
      </c>
    </row>
    <row r="210" spans="1:27" x14ac:dyDescent="0.25">
      <c r="A210" s="2" t="s">
        <v>22</v>
      </c>
      <c r="B210">
        <v>3</v>
      </c>
      <c r="C210" t="s">
        <v>2</v>
      </c>
      <c r="D210" t="s">
        <v>9</v>
      </c>
      <c r="K210" s="2" t="s">
        <v>22</v>
      </c>
      <c r="L210">
        <v>4</v>
      </c>
      <c r="M210" t="s">
        <v>13</v>
      </c>
      <c r="N210" t="s">
        <v>8</v>
      </c>
      <c r="O210">
        <v>16</v>
      </c>
      <c r="P210">
        <v>44134</v>
      </c>
      <c r="Q210">
        <v>0</v>
      </c>
      <c r="U210" s="2" t="s">
        <v>22</v>
      </c>
      <c r="V210">
        <v>8</v>
      </c>
      <c r="W210" t="s">
        <v>14</v>
      </c>
      <c r="X210" t="s">
        <v>8</v>
      </c>
      <c r="Y210">
        <v>17</v>
      </c>
      <c r="Z210">
        <v>44163</v>
      </c>
      <c r="AA210">
        <v>0</v>
      </c>
    </row>
    <row r="211" spans="1:27" x14ac:dyDescent="0.25">
      <c r="A211" s="2" t="s">
        <v>22</v>
      </c>
      <c r="B211">
        <v>4</v>
      </c>
      <c r="C211" t="s">
        <v>2</v>
      </c>
      <c r="D211" t="s">
        <v>9</v>
      </c>
      <c r="K211" s="2" t="s">
        <v>22</v>
      </c>
      <c r="L211">
        <v>5</v>
      </c>
      <c r="M211" t="s">
        <v>13</v>
      </c>
      <c r="N211" t="s">
        <v>8</v>
      </c>
      <c r="O211">
        <v>16</v>
      </c>
      <c r="P211">
        <v>44134</v>
      </c>
      <c r="Q211">
        <v>0</v>
      </c>
      <c r="U211" s="2" t="s">
        <v>22</v>
      </c>
      <c r="V211">
        <v>9</v>
      </c>
      <c r="W211" t="s">
        <v>14</v>
      </c>
      <c r="X211" t="s">
        <v>8</v>
      </c>
      <c r="Y211">
        <v>17</v>
      </c>
      <c r="Z211">
        <v>44163</v>
      </c>
      <c r="AA211">
        <v>1</v>
      </c>
    </row>
    <row r="212" spans="1:27" x14ac:dyDescent="0.25">
      <c r="A212" s="2" t="s">
        <v>22</v>
      </c>
      <c r="B212">
        <v>5</v>
      </c>
      <c r="C212" t="s">
        <v>2</v>
      </c>
      <c r="D212" t="s">
        <v>9</v>
      </c>
      <c r="K212" s="2" t="s">
        <v>22</v>
      </c>
      <c r="L212">
        <v>6</v>
      </c>
      <c r="M212" t="s">
        <v>13</v>
      </c>
      <c r="N212" t="s">
        <v>8</v>
      </c>
      <c r="O212">
        <v>17</v>
      </c>
      <c r="P212">
        <v>44135</v>
      </c>
      <c r="Q212">
        <v>0</v>
      </c>
      <c r="U212" s="2" t="s">
        <v>22</v>
      </c>
      <c r="V212">
        <v>10</v>
      </c>
      <c r="W212" t="s">
        <v>14</v>
      </c>
      <c r="X212" t="s">
        <v>8</v>
      </c>
      <c r="Y212">
        <v>18</v>
      </c>
      <c r="Z212">
        <v>44163</v>
      </c>
      <c r="AA212">
        <v>1</v>
      </c>
    </row>
    <row r="213" spans="1:27" x14ac:dyDescent="0.25">
      <c r="A213" s="2" t="s">
        <v>22</v>
      </c>
      <c r="B213">
        <v>6</v>
      </c>
      <c r="C213" t="s">
        <v>2</v>
      </c>
      <c r="D213" t="s">
        <v>9</v>
      </c>
      <c r="K213" s="2" t="s">
        <v>22</v>
      </c>
      <c r="L213">
        <v>7</v>
      </c>
      <c r="M213" t="s">
        <v>13</v>
      </c>
      <c r="N213" t="s">
        <v>8</v>
      </c>
      <c r="O213">
        <v>17</v>
      </c>
      <c r="P213">
        <v>44135</v>
      </c>
      <c r="Q213">
        <v>0</v>
      </c>
      <c r="U213" s="2" t="s">
        <v>22</v>
      </c>
      <c r="V213">
        <v>11</v>
      </c>
      <c r="W213" t="s">
        <v>14</v>
      </c>
      <c r="X213" t="s">
        <v>8</v>
      </c>
      <c r="Y213">
        <v>18</v>
      </c>
      <c r="Z213">
        <v>44163</v>
      </c>
      <c r="AA213">
        <v>1</v>
      </c>
    </row>
    <row r="214" spans="1:27" x14ac:dyDescent="0.25">
      <c r="A214" s="2" t="s">
        <v>22</v>
      </c>
      <c r="B214">
        <v>7</v>
      </c>
      <c r="C214" t="s">
        <v>2</v>
      </c>
      <c r="D214" t="s">
        <v>9</v>
      </c>
      <c r="K214" s="2" t="s">
        <v>22</v>
      </c>
      <c r="L214">
        <v>8</v>
      </c>
      <c r="M214" t="s">
        <v>13</v>
      </c>
      <c r="N214" t="s">
        <v>8</v>
      </c>
      <c r="O214">
        <v>17</v>
      </c>
      <c r="P214">
        <v>44135</v>
      </c>
      <c r="Q214">
        <v>0</v>
      </c>
      <c r="U214" s="2" t="s">
        <v>22</v>
      </c>
      <c r="V214">
        <v>12</v>
      </c>
      <c r="W214" t="s">
        <v>14</v>
      </c>
      <c r="X214" t="s">
        <v>8</v>
      </c>
      <c r="Y214">
        <v>18</v>
      </c>
      <c r="Z214">
        <v>44163</v>
      </c>
      <c r="AA214">
        <v>1</v>
      </c>
    </row>
    <row r="215" spans="1:27" x14ac:dyDescent="0.25">
      <c r="A215" s="2" t="s">
        <v>22</v>
      </c>
      <c r="B215">
        <v>8</v>
      </c>
      <c r="C215" t="s">
        <v>2</v>
      </c>
      <c r="D215" t="s">
        <v>9</v>
      </c>
      <c r="K215" s="2" t="s">
        <v>22</v>
      </c>
      <c r="L215">
        <v>9</v>
      </c>
      <c r="M215" t="s">
        <v>13</v>
      </c>
      <c r="N215" t="s">
        <v>8</v>
      </c>
      <c r="O215">
        <v>17</v>
      </c>
      <c r="P215">
        <v>44135</v>
      </c>
      <c r="Q215">
        <v>0</v>
      </c>
      <c r="U215" s="2" t="s">
        <v>22</v>
      </c>
      <c r="V215">
        <v>13</v>
      </c>
      <c r="W215" t="s">
        <v>14</v>
      </c>
      <c r="X215" t="s">
        <v>8</v>
      </c>
      <c r="Y215">
        <v>18</v>
      </c>
      <c r="Z215">
        <v>44164</v>
      </c>
      <c r="AA215">
        <v>1</v>
      </c>
    </row>
    <row r="216" spans="1:27" x14ac:dyDescent="0.25">
      <c r="A216" s="2" t="s">
        <v>22</v>
      </c>
      <c r="B216">
        <v>9</v>
      </c>
      <c r="C216" t="s">
        <v>2</v>
      </c>
      <c r="D216" t="s">
        <v>9</v>
      </c>
      <c r="K216" s="2" t="s">
        <v>22</v>
      </c>
      <c r="L216">
        <v>10</v>
      </c>
      <c r="M216" t="s">
        <v>13</v>
      </c>
      <c r="N216" t="s">
        <v>8</v>
      </c>
      <c r="O216">
        <v>17</v>
      </c>
      <c r="P216">
        <v>44135</v>
      </c>
      <c r="Q216">
        <v>0</v>
      </c>
      <c r="U216" s="2" t="s">
        <v>22</v>
      </c>
      <c r="V216">
        <v>14</v>
      </c>
      <c r="W216" t="s">
        <v>14</v>
      </c>
      <c r="X216" t="s">
        <v>8</v>
      </c>
      <c r="Y216">
        <v>18</v>
      </c>
      <c r="Z216">
        <v>44164</v>
      </c>
      <c r="AA216">
        <v>1</v>
      </c>
    </row>
    <row r="217" spans="1:27" x14ac:dyDescent="0.25">
      <c r="A217" s="2" t="s">
        <v>22</v>
      </c>
      <c r="B217">
        <v>10</v>
      </c>
      <c r="C217" t="s">
        <v>2</v>
      </c>
      <c r="D217" t="s">
        <v>9</v>
      </c>
      <c r="K217" s="2" t="s">
        <v>22</v>
      </c>
      <c r="L217">
        <v>11</v>
      </c>
      <c r="M217" t="s">
        <v>13</v>
      </c>
      <c r="N217" t="s">
        <v>8</v>
      </c>
      <c r="O217">
        <v>17</v>
      </c>
      <c r="P217">
        <v>44135</v>
      </c>
      <c r="Q217">
        <v>0</v>
      </c>
      <c r="U217" s="2" t="s">
        <v>22</v>
      </c>
      <c r="V217">
        <v>15</v>
      </c>
      <c r="W217" t="s">
        <v>14</v>
      </c>
      <c r="X217" t="s">
        <v>8</v>
      </c>
      <c r="Y217">
        <v>18</v>
      </c>
      <c r="Z217">
        <v>44164</v>
      </c>
      <c r="AA217">
        <v>1</v>
      </c>
    </row>
    <row r="218" spans="1:27" x14ac:dyDescent="0.25">
      <c r="A218" s="2" t="s">
        <v>22</v>
      </c>
      <c r="B218">
        <v>11</v>
      </c>
      <c r="C218" t="s">
        <v>2</v>
      </c>
      <c r="D218" t="s">
        <v>9</v>
      </c>
      <c r="K218" s="2" t="s">
        <v>22</v>
      </c>
      <c r="L218">
        <v>12</v>
      </c>
      <c r="M218" t="s">
        <v>13</v>
      </c>
      <c r="N218" t="s">
        <v>8</v>
      </c>
      <c r="O218">
        <v>17</v>
      </c>
      <c r="P218">
        <v>44135</v>
      </c>
      <c r="Q218">
        <v>0</v>
      </c>
      <c r="U218" s="2" t="s">
        <v>22</v>
      </c>
      <c r="V218">
        <v>16</v>
      </c>
      <c r="W218" t="s">
        <v>14</v>
      </c>
      <c r="X218" t="s">
        <v>8</v>
      </c>
      <c r="Y218">
        <v>19</v>
      </c>
      <c r="Z218">
        <v>44165</v>
      </c>
      <c r="AA218">
        <v>0</v>
      </c>
    </row>
    <row r="219" spans="1:27" x14ac:dyDescent="0.25">
      <c r="A219" s="2" t="s">
        <v>22</v>
      </c>
      <c r="B219">
        <v>12</v>
      </c>
      <c r="C219" t="s">
        <v>2</v>
      </c>
      <c r="D219" t="s">
        <v>9</v>
      </c>
      <c r="K219" s="2" t="s">
        <v>22</v>
      </c>
      <c r="L219">
        <v>13</v>
      </c>
      <c r="M219" t="s">
        <v>13</v>
      </c>
      <c r="N219" t="s">
        <v>8</v>
      </c>
      <c r="O219">
        <v>17</v>
      </c>
      <c r="P219">
        <v>44135</v>
      </c>
      <c r="Q219">
        <v>1</v>
      </c>
      <c r="U219" s="2" t="s">
        <v>22</v>
      </c>
      <c r="V219">
        <v>17</v>
      </c>
      <c r="W219" t="s">
        <v>14</v>
      </c>
      <c r="X219" t="s">
        <v>8</v>
      </c>
      <c r="Y219">
        <v>19</v>
      </c>
      <c r="Z219">
        <v>44165</v>
      </c>
      <c r="AA219">
        <v>1</v>
      </c>
    </row>
    <row r="220" spans="1:27" x14ac:dyDescent="0.25">
      <c r="A220" s="2" t="s">
        <v>22</v>
      </c>
      <c r="B220">
        <v>13</v>
      </c>
      <c r="C220" t="s">
        <v>2</v>
      </c>
      <c r="D220" t="s">
        <v>9</v>
      </c>
      <c r="K220" s="2" t="s">
        <v>22</v>
      </c>
      <c r="L220">
        <v>14</v>
      </c>
      <c r="M220" t="s">
        <v>13</v>
      </c>
      <c r="N220" t="s">
        <v>8</v>
      </c>
      <c r="O220">
        <v>17</v>
      </c>
      <c r="P220">
        <v>44135</v>
      </c>
      <c r="Q220">
        <v>1</v>
      </c>
      <c r="U220" s="2" t="s">
        <v>22</v>
      </c>
      <c r="V220">
        <v>18</v>
      </c>
      <c r="W220" t="s">
        <v>14</v>
      </c>
      <c r="X220" t="s">
        <v>8</v>
      </c>
      <c r="Y220">
        <v>19</v>
      </c>
      <c r="Z220">
        <v>44165</v>
      </c>
      <c r="AA220">
        <v>1</v>
      </c>
    </row>
    <row r="221" spans="1:27" x14ac:dyDescent="0.25">
      <c r="A221" s="2" t="s">
        <v>22</v>
      </c>
      <c r="B221">
        <v>14</v>
      </c>
      <c r="C221" t="s">
        <v>2</v>
      </c>
      <c r="D221" t="s">
        <v>9</v>
      </c>
      <c r="K221" s="2" t="s">
        <v>22</v>
      </c>
      <c r="L221">
        <v>15</v>
      </c>
      <c r="M221" t="s">
        <v>13</v>
      </c>
      <c r="N221" t="s">
        <v>8</v>
      </c>
      <c r="O221">
        <v>17</v>
      </c>
      <c r="P221">
        <v>44135</v>
      </c>
      <c r="Q221">
        <v>1</v>
      </c>
      <c r="U221" s="2" t="s">
        <v>22</v>
      </c>
      <c r="V221">
        <v>19</v>
      </c>
      <c r="W221" t="s">
        <v>14</v>
      </c>
      <c r="X221" t="s">
        <v>8</v>
      </c>
      <c r="Y221">
        <v>20</v>
      </c>
      <c r="Z221">
        <v>44165</v>
      </c>
      <c r="AA221">
        <v>1</v>
      </c>
    </row>
    <row r="222" spans="1:27" x14ac:dyDescent="0.25">
      <c r="A222" s="2" t="s">
        <v>22</v>
      </c>
      <c r="B222">
        <v>15</v>
      </c>
      <c r="C222" t="s">
        <v>2</v>
      </c>
      <c r="D222" t="s">
        <v>9</v>
      </c>
      <c r="K222" s="2" t="s">
        <v>22</v>
      </c>
      <c r="L222">
        <v>16</v>
      </c>
      <c r="M222" t="s">
        <v>13</v>
      </c>
      <c r="N222" t="s">
        <v>8</v>
      </c>
      <c r="O222">
        <v>17</v>
      </c>
      <c r="P222">
        <v>44135</v>
      </c>
      <c r="Q222">
        <v>1</v>
      </c>
      <c r="U222" s="2" t="s">
        <v>22</v>
      </c>
      <c r="V222">
        <v>20</v>
      </c>
      <c r="W222" t="s">
        <v>14</v>
      </c>
      <c r="X222" t="s">
        <v>8</v>
      </c>
      <c r="Y222">
        <v>20</v>
      </c>
      <c r="Z222">
        <v>44165</v>
      </c>
      <c r="AA222">
        <v>1</v>
      </c>
    </row>
    <row r="223" spans="1:27" x14ac:dyDescent="0.25">
      <c r="A223" s="2" t="s">
        <v>22</v>
      </c>
      <c r="B223">
        <v>16</v>
      </c>
      <c r="C223" t="s">
        <v>2</v>
      </c>
      <c r="D223" t="s">
        <v>9</v>
      </c>
      <c r="K223" s="2" t="s">
        <v>22</v>
      </c>
      <c r="L223">
        <v>17</v>
      </c>
      <c r="M223" t="s">
        <v>13</v>
      </c>
      <c r="N223" t="s">
        <v>8</v>
      </c>
      <c r="O223">
        <v>17</v>
      </c>
      <c r="P223">
        <v>44135</v>
      </c>
      <c r="Q223">
        <v>1</v>
      </c>
      <c r="U223" s="2" t="s">
        <v>22</v>
      </c>
      <c r="V223">
        <v>21</v>
      </c>
      <c r="W223" t="s">
        <v>14</v>
      </c>
      <c r="X223" t="s">
        <v>8</v>
      </c>
      <c r="Y223">
        <v>20</v>
      </c>
      <c r="Z223">
        <v>44165</v>
      </c>
      <c r="AA223">
        <v>1</v>
      </c>
    </row>
    <row r="224" spans="1:27" x14ac:dyDescent="0.25">
      <c r="A224" s="2" t="s">
        <v>22</v>
      </c>
      <c r="B224">
        <v>17</v>
      </c>
      <c r="C224" t="s">
        <v>2</v>
      </c>
      <c r="D224" t="s">
        <v>9</v>
      </c>
      <c r="K224" s="2" t="s">
        <v>22</v>
      </c>
      <c r="L224">
        <v>18</v>
      </c>
      <c r="M224" t="s">
        <v>13</v>
      </c>
      <c r="N224" t="s">
        <v>8</v>
      </c>
      <c r="O224">
        <v>17</v>
      </c>
      <c r="P224">
        <v>44135</v>
      </c>
      <c r="Q224">
        <v>1</v>
      </c>
      <c r="U224" s="2" t="s">
        <v>22</v>
      </c>
      <c r="V224">
        <v>22</v>
      </c>
      <c r="W224" t="s">
        <v>14</v>
      </c>
      <c r="X224" t="s">
        <v>8</v>
      </c>
      <c r="Y224">
        <v>20</v>
      </c>
      <c r="Z224">
        <v>44166</v>
      </c>
      <c r="AA224">
        <v>1</v>
      </c>
    </row>
    <row r="225" spans="1:27" x14ac:dyDescent="0.25">
      <c r="A225" s="2" t="s">
        <v>22</v>
      </c>
      <c r="B225">
        <v>18</v>
      </c>
      <c r="C225" t="s">
        <v>2</v>
      </c>
      <c r="D225" t="s">
        <v>9</v>
      </c>
      <c r="K225" s="2" t="s">
        <v>22</v>
      </c>
      <c r="L225">
        <v>19</v>
      </c>
      <c r="M225" t="s">
        <v>13</v>
      </c>
      <c r="N225" t="s">
        <v>8</v>
      </c>
      <c r="O225">
        <v>18</v>
      </c>
      <c r="P225">
        <v>44136</v>
      </c>
      <c r="Q225">
        <v>0</v>
      </c>
      <c r="U225" s="2" t="s">
        <v>22</v>
      </c>
      <c r="V225">
        <v>23</v>
      </c>
      <c r="W225" t="s">
        <v>14</v>
      </c>
      <c r="X225" t="s">
        <v>8</v>
      </c>
      <c r="Y225">
        <v>20</v>
      </c>
      <c r="Z225">
        <v>44166</v>
      </c>
      <c r="AA225">
        <v>1</v>
      </c>
    </row>
    <row r="226" spans="1:27" x14ac:dyDescent="0.25">
      <c r="A226" s="2" t="s">
        <v>22</v>
      </c>
      <c r="B226">
        <v>19</v>
      </c>
      <c r="C226" t="s">
        <v>2</v>
      </c>
      <c r="D226" t="s">
        <v>9</v>
      </c>
      <c r="K226" s="2" t="s">
        <v>22</v>
      </c>
      <c r="L226">
        <v>20</v>
      </c>
      <c r="M226" t="s">
        <v>13</v>
      </c>
      <c r="N226" t="s">
        <v>8</v>
      </c>
      <c r="O226">
        <v>18</v>
      </c>
      <c r="P226">
        <v>44136</v>
      </c>
      <c r="Q226">
        <v>1</v>
      </c>
      <c r="U226" s="2" t="s">
        <v>22</v>
      </c>
      <c r="V226">
        <v>24</v>
      </c>
      <c r="W226" t="s">
        <v>14</v>
      </c>
      <c r="X226" t="s">
        <v>8</v>
      </c>
      <c r="Y226">
        <v>20</v>
      </c>
      <c r="Z226">
        <v>44166</v>
      </c>
      <c r="AA226">
        <v>1</v>
      </c>
    </row>
    <row r="227" spans="1:27" x14ac:dyDescent="0.25">
      <c r="A227" s="2" t="s">
        <v>22</v>
      </c>
      <c r="B227">
        <v>20</v>
      </c>
      <c r="C227" t="s">
        <v>2</v>
      </c>
      <c r="D227" t="s">
        <v>9</v>
      </c>
      <c r="K227" s="2" t="s">
        <v>22</v>
      </c>
      <c r="L227">
        <v>21</v>
      </c>
      <c r="M227" t="s">
        <v>13</v>
      </c>
      <c r="N227" t="s">
        <v>8</v>
      </c>
      <c r="O227">
        <v>18</v>
      </c>
      <c r="P227">
        <v>44136</v>
      </c>
      <c r="Q227">
        <v>1</v>
      </c>
      <c r="U227" s="2" t="s">
        <v>22</v>
      </c>
      <c r="V227">
        <v>25</v>
      </c>
      <c r="W227" t="s">
        <v>14</v>
      </c>
      <c r="X227" t="s">
        <v>8</v>
      </c>
      <c r="Y227">
        <v>21</v>
      </c>
      <c r="Z227">
        <v>44166</v>
      </c>
      <c r="AA227">
        <v>1</v>
      </c>
    </row>
    <row r="228" spans="1:27" x14ac:dyDescent="0.25">
      <c r="A228" s="2" t="s">
        <v>22</v>
      </c>
      <c r="B228">
        <v>21</v>
      </c>
      <c r="C228" t="s">
        <v>2</v>
      </c>
      <c r="D228" t="s">
        <v>9</v>
      </c>
      <c r="K228" s="2" t="s">
        <v>22</v>
      </c>
      <c r="L228">
        <v>22</v>
      </c>
      <c r="M228" t="s">
        <v>13</v>
      </c>
      <c r="N228" t="s">
        <v>8</v>
      </c>
      <c r="O228">
        <v>18</v>
      </c>
      <c r="P228">
        <v>44136</v>
      </c>
      <c r="Q228">
        <v>1</v>
      </c>
      <c r="U228" s="2" t="s">
        <v>22</v>
      </c>
      <c r="V228">
        <v>26</v>
      </c>
      <c r="W228" t="s">
        <v>14</v>
      </c>
      <c r="X228" t="s">
        <v>8</v>
      </c>
      <c r="Y228">
        <v>21</v>
      </c>
      <c r="Z228">
        <v>44167</v>
      </c>
      <c r="AA228">
        <v>0</v>
      </c>
    </row>
    <row r="229" spans="1:27" x14ac:dyDescent="0.25">
      <c r="A229" s="2" t="s">
        <v>22</v>
      </c>
      <c r="B229">
        <v>22</v>
      </c>
      <c r="C229" t="s">
        <v>2</v>
      </c>
      <c r="D229" t="s">
        <v>9</v>
      </c>
      <c r="K229" s="2" t="s">
        <v>22</v>
      </c>
      <c r="L229">
        <v>23</v>
      </c>
      <c r="M229" t="s">
        <v>13</v>
      </c>
      <c r="N229" t="s">
        <v>8</v>
      </c>
      <c r="O229">
        <v>18</v>
      </c>
      <c r="P229">
        <v>44136</v>
      </c>
      <c r="Q229">
        <v>1</v>
      </c>
      <c r="U229" s="2" t="s">
        <v>22</v>
      </c>
      <c r="V229">
        <v>27</v>
      </c>
      <c r="W229" t="s">
        <v>14</v>
      </c>
      <c r="X229" t="s">
        <v>8</v>
      </c>
      <c r="Y229">
        <v>21</v>
      </c>
      <c r="Z229">
        <v>44167</v>
      </c>
      <c r="AA229">
        <v>0</v>
      </c>
    </row>
    <row r="230" spans="1:27" x14ac:dyDescent="0.25">
      <c r="A230" s="2" t="s">
        <v>22</v>
      </c>
      <c r="B230">
        <v>23</v>
      </c>
      <c r="C230" t="s">
        <v>2</v>
      </c>
      <c r="D230" t="s">
        <v>9</v>
      </c>
      <c r="K230" s="2" t="s">
        <v>22</v>
      </c>
      <c r="L230">
        <v>24</v>
      </c>
      <c r="M230" t="s">
        <v>13</v>
      </c>
      <c r="N230" t="s">
        <v>8</v>
      </c>
      <c r="O230">
        <v>19</v>
      </c>
      <c r="P230">
        <v>44137</v>
      </c>
      <c r="Q230">
        <v>0</v>
      </c>
      <c r="U230" s="2" t="s">
        <v>22</v>
      </c>
      <c r="V230">
        <v>28</v>
      </c>
      <c r="W230" t="s">
        <v>14</v>
      </c>
      <c r="X230" t="s">
        <v>8</v>
      </c>
      <c r="Y230">
        <v>21</v>
      </c>
      <c r="Z230">
        <v>44167</v>
      </c>
      <c r="AA230">
        <v>1</v>
      </c>
    </row>
    <row r="231" spans="1:27" x14ac:dyDescent="0.25">
      <c r="A231" s="2" t="s">
        <v>22</v>
      </c>
      <c r="B231">
        <v>24</v>
      </c>
      <c r="C231" t="s">
        <v>2</v>
      </c>
      <c r="D231" t="s">
        <v>9</v>
      </c>
      <c r="K231" s="2" t="s">
        <v>22</v>
      </c>
      <c r="L231">
        <v>25</v>
      </c>
      <c r="M231" t="s">
        <v>13</v>
      </c>
      <c r="N231" t="s">
        <v>8</v>
      </c>
      <c r="O231">
        <v>19</v>
      </c>
      <c r="P231">
        <v>44137</v>
      </c>
      <c r="Q231">
        <v>0</v>
      </c>
      <c r="U231" s="2" t="s">
        <v>22</v>
      </c>
      <c r="V231">
        <v>1</v>
      </c>
      <c r="W231" t="s">
        <v>14</v>
      </c>
      <c r="X231" t="s">
        <v>9</v>
      </c>
      <c r="Y231">
        <v>22</v>
      </c>
      <c r="Z231">
        <v>44162</v>
      </c>
      <c r="AA231">
        <v>0</v>
      </c>
    </row>
    <row r="232" spans="1:27" x14ac:dyDescent="0.25">
      <c r="A232" s="2" t="s">
        <v>22</v>
      </c>
      <c r="B232">
        <v>25</v>
      </c>
      <c r="C232" t="s">
        <v>2</v>
      </c>
      <c r="D232" t="s">
        <v>9</v>
      </c>
      <c r="K232" s="2" t="s">
        <v>22</v>
      </c>
      <c r="L232">
        <v>26</v>
      </c>
      <c r="M232" t="s">
        <v>13</v>
      </c>
      <c r="N232" t="s">
        <v>8</v>
      </c>
      <c r="O232">
        <v>19</v>
      </c>
      <c r="P232">
        <v>44137</v>
      </c>
      <c r="Q232">
        <v>1</v>
      </c>
      <c r="U232" s="2" t="s">
        <v>22</v>
      </c>
      <c r="V232">
        <v>2</v>
      </c>
      <c r="W232" t="s">
        <v>14</v>
      </c>
      <c r="X232" t="s">
        <v>9</v>
      </c>
      <c r="Y232">
        <v>22</v>
      </c>
      <c r="Z232">
        <v>44163</v>
      </c>
      <c r="AA232">
        <v>0</v>
      </c>
    </row>
    <row r="233" spans="1:27" x14ac:dyDescent="0.25">
      <c r="A233" s="2" t="s">
        <v>22</v>
      </c>
      <c r="B233">
        <v>26</v>
      </c>
      <c r="C233" t="s">
        <v>2</v>
      </c>
      <c r="D233" t="s">
        <v>9</v>
      </c>
      <c r="K233" s="2" t="s">
        <v>22</v>
      </c>
      <c r="L233">
        <v>27</v>
      </c>
      <c r="M233" t="s">
        <v>13</v>
      </c>
      <c r="N233" t="s">
        <v>8</v>
      </c>
      <c r="O233">
        <v>19</v>
      </c>
      <c r="P233">
        <v>44137</v>
      </c>
      <c r="Q233">
        <v>1</v>
      </c>
      <c r="U233" s="2" t="s">
        <v>22</v>
      </c>
      <c r="V233">
        <v>3</v>
      </c>
      <c r="W233" t="s">
        <v>14</v>
      </c>
      <c r="X233" t="s">
        <v>9</v>
      </c>
      <c r="Y233">
        <v>22</v>
      </c>
      <c r="Z233">
        <v>44164</v>
      </c>
      <c r="AA233">
        <v>0</v>
      </c>
    </row>
    <row r="234" spans="1:27" x14ac:dyDescent="0.25">
      <c r="A234" s="2" t="s">
        <v>22</v>
      </c>
      <c r="B234">
        <v>27</v>
      </c>
      <c r="C234" t="s">
        <v>2</v>
      </c>
      <c r="D234" t="s">
        <v>9</v>
      </c>
      <c r="K234" s="2" t="s">
        <v>22</v>
      </c>
      <c r="L234">
        <v>28</v>
      </c>
      <c r="M234" t="s">
        <v>13</v>
      </c>
      <c r="N234" t="s">
        <v>8</v>
      </c>
      <c r="O234">
        <v>19</v>
      </c>
      <c r="P234">
        <v>44137</v>
      </c>
      <c r="Q234">
        <v>1</v>
      </c>
      <c r="U234" s="2" t="s">
        <v>22</v>
      </c>
      <c r="V234">
        <v>4</v>
      </c>
      <c r="W234" t="s">
        <v>14</v>
      </c>
      <c r="X234" t="s">
        <v>9</v>
      </c>
      <c r="Y234">
        <v>17</v>
      </c>
      <c r="Z234">
        <v>44164</v>
      </c>
      <c r="AA234">
        <v>0</v>
      </c>
    </row>
    <row r="235" spans="1:27" x14ac:dyDescent="0.25">
      <c r="A235" s="2" t="s">
        <v>22</v>
      </c>
      <c r="B235">
        <v>28</v>
      </c>
      <c r="C235" t="s">
        <v>2</v>
      </c>
      <c r="D235" t="s">
        <v>9</v>
      </c>
      <c r="K235" s="2" t="s">
        <v>22</v>
      </c>
      <c r="L235">
        <v>29</v>
      </c>
      <c r="M235" t="s">
        <v>13</v>
      </c>
      <c r="N235" t="s">
        <v>8</v>
      </c>
      <c r="O235">
        <v>19</v>
      </c>
      <c r="P235">
        <v>44137</v>
      </c>
      <c r="Q235">
        <v>1</v>
      </c>
      <c r="U235" s="2" t="s">
        <v>22</v>
      </c>
      <c r="V235">
        <v>5</v>
      </c>
      <c r="W235" t="s">
        <v>14</v>
      </c>
      <c r="X235" t="s">
        <v>9</v>
      </c>
      <c r="Y235">
        <v>18</v>
      </c>
      <c r="Z235">
        <v>44164</v>
      </c>
      <c r="AA235">
        <v>0</v>
      </c>
    </row>
    <row r="236" spans="1:27" x14ac:dyDescent="0.25">
      <c r="A236" s="2" t="s">
        <v>22</v>
      </c>
      <c r="B236">
        <v>29</v>
      </c>
      <c r="C236" t="s">
        <v>2</v>
      </c>
      <c r="D236" t="s">
        <v>9</v>
      </c>
      <c r="K236" s="2" t="s">
        <v>22</v>
      </c>
      <c r="L236">
        <v>30</v>
      </c>
      <c r="M236" t="s">
        <v>13</v>
      </c>
      <c r="N236" t="s">
        <v>8</v>
      </c>
      <c r="O236">
        <v>19</v>
      </c>
      <c r="P236">
        <v>44137</v>
      </c>
      <c r="Q236">
        <v>1</v>
      </c>
      <c r="U236" s="2" t="s">
        <v>22</v>
      </c>
      <c r="V236">
        <v>6</v>
      </c>
      <c r="W236" t="s">
        <v>14</v>
      </c>
      <c r="X236" t="s">
        <v>9</v>
      </c>
      <c r="Y236">
        <v>19</v>
      </c>
      <c r="Z236">
        <v>44164</v>
      </c>
      <c r="AA236">
        <v>0</v>
      </c>
    </row>
    <row r="237" spans="1:27" x14ac:dyDescent="0.25">
      <c r="A237" s="2" t="s">
        <v>22</v>
      </c>
      <c r="B237">
        <v>30</v>
      </c>
      <c r="C237" t="s">
        <v>2</v>
      </c>
      <c r="D237" t="s">
        <v>9</v>
      </c>
      <c r="K237" s="2" t="s">
        <v>22</v>
      </c>
      <c r="L237">
        <v>1</v>
      </c>
      <c r="M237" t="s">
        <v>13</v>
      </c>
      <c r="N237" t="s">
        <v>9</v>
      </c>
      <c r="O237">
        <v>17</v>
      </c>
      <c r="P237">
        <v>44135</v>
      </c>
      <c r="Q237">
        <v>0</v>
      </c>
      <c r="U237" s="2" t="s">
        <v>22</v>
      </c>
      <c r="V237">
        <v>7</v>
      </c>
      <c r="W237" t="s">
        <v>14</v>
      </c>
      <c r="X237" t="s">
        <v>9</v>
      </c>
      <c r="Y237">
        <v>19</v>
      </c>
      <c r="Z237">
        <v>44164</v>
      </c>
      <c r="AA237">
        <v>1</v>
      </c>
    </row>
    <row r="238" spans="1:27" x14ac:dyDescent="0.25">
      <c r="A238" s="2" t="s">
        <v>22</v>
      </c>
      <c r="B238">
        <v>1</v>
      </c>
      <c r="C238" t="s">
        <v>2</v>
      </c>
      <c r="D238" t="s">
        <v>10</v>
      </c>
      <c r="E238">
        <v>16</v>
      </c>
      <c r="F238">
        <v>44107</v>
      </c>
      <c r="G238">
        <v>0</v>
      </c>
      <c r="K238" s="2" t="s">
        <v>22</v>
      </c>
      <c r="L238">
        <v>2</v>
      </c>
      <c r="M238" t="s">
        <v>13</v>
      </c>
      <c r="N238" t="s">
        <v>9</v>
      </c>
      <c r="O238">
        <v>17</v>
      </c>
      <c r="P238">
        <v>44135</v>
      </c>
      <c r="Q238">
        <v>0</v>
      </c>
      <c r="U238" s="2" t="s">
        <v>22</v>
      </c>
      <c r="V238">
        <v>8</v>
      </c>
      <c r="W238" t="s">
        <v>14</v>
      </c>
      <c r="X238" t="s">
        <v>9</v>
      </c>
      <c r="Y238">
        <v>19</v>
      </c>
      <c r="Z238">
        <v>44164</v>
      </c>
      <c r="AA238">
        <v>1</v>
      </c>
    </row>
    <row r="239" spans="1:27" x14ac:dyDescent="0.25">
      <c r="A239" s="2" t="s">
        <v>22</v>
      </c>
      <c r="B239">
        <v>2</v>
      </c>
      <c r="C239" t="s">
        <v>2</v>
      </c>
      <c r="D239" t="s">
        <v>10</v>
      </c>
      <c r="E239">
        <v>16</v>
      </c>
      <c r="F239">
        <v>44107</v>
      </c>
      <c r="G239">
        <v>0</v>
      </c>
      <c r="K239" s="2" t="s">
        <v>22</v>
      </c>
      <c r="L239">
        <v>3</v>
      </c>
      <c r="M239" t="s">
        <v>13</v>
      </c>
      <c r="N239" t="s">
        <v>9</v>
      </c>
      <c r="O239">
        <v>17</v>
      </c>
      <c r="P239">
        <v>44135</v>
      </c>
      <c r="Q239">
        <v>0</v>
      </c>
      <c r="U239" s="2" t="s">
        <v>22</v>
      </c>
      <c r="V239">
        <v>9</v>
      </c>
      <c r="W239" t="s">
        <v>14</v>
      </c>
      <c r="X239" t="s">
        <v>9</v>
      </c>
      <c r="Y239">
        <v>19</v>
      </c>
      <c r="Z239">
        <v>44164</v>
      </c>
      <c r="AA239">
        <v>1</v>
      </c>
    </row>
    <row r="240" spans="1:27" x14ac:dyDescent="0.25">
      <c r="A240" s="2" t="s">
        <v>22</v>
      </c>
      <c r="B240">
        <v>3</v>
      </c>
      <c r="C240" t="s">
        <v>2</v>
      </c>
      <c r="D240" t="s">
        <v>10</v>
      </c>
      <c r="E240">
        <v>17</v>
      </c>
      <c r="F240">
        <v>44108</v>
      </c>
      <c r="G240">
        <v>0</v>
      </c>
      <c r="K240" s="2" t="s">
        <v>22</v>
      </c>
      <c r="L240">
        <v>4</v>
      </c>
      <c r="M240" t="s">
        <v>13</v>
      </c>
      <c r="N240" t="s">
        <v>9</v>
      </c>
      <c r="O240">
        <v>17</v>
      </c>
      <c r="P240">
        <v>44135</v>
      </c>
      <c r="Q240">
        <v>0</v>
      </c>
      <c r="U240" s="2" t="s">
        <v>22</v>
      </c>
      <c r="V240">
        <v>10</v>
      </c>
      <c r="W240" t="s">
        <v>14</v>
      </c>
      <c r="X240" t="s">
        <v>9</v>
      </c>
      <c r="Y240">
        <v>19</v>
      </c>
      <c r="Z240">
        <v>44164</v>
      </c>
      <c r="AA240">
        <v>1</v>
      </c>
    </row>
    <row r="241" spans="1:27" x14ac:dyDescent="0.25">
      <c r="A241" s="2" t="s">
        <v>22</v>
      </c>
      <c r="B241">
        <v>4</v>
      </c>
      <c r="C241" t="s">
        <v>2</v>
      </c>
      <c r="D241" t="s">
        <v>10</v>
      </c>
      <c r="E241">
        <v>17</v>
      </c>
      <c r="F241">
        <v>44108</v>
      </c>
      <c r="G241">
        <v>0</v>
      </c>
      <c r="K241" s="2" t="s">
        <v>22</v>
      </c>
      <c r="L241">
        <v>5</v>
      </c>
      <c r="M241" t="s">
        <v>13</v>
      </c>
      <c r="N241" t="s">
        <v>9</v>
      </c>
      <c r="O241">
        <v>17</v>
      </c>
      <c r="P241">
        <v>44135</v>
      </c>
      <c r="Q241">
        <v>0</v>
      </c>
      <c r="U241" s="2" t="s">
        <v>22</v>
      </c>
      <c r="V241">
        <v>11</v>
      </c>
      <c r="W241" t="s">
        <v>14</v>
      </c>
      <c r="X241" t="s">
        <v>9</v>
      </c>
      <c r="Y241">
        <v>19</v>
      </c>
      <c r="Z241">
        <v>44164</v>
      </c>
      <c r="AA241">
        <v>1</v>
      </c>
    </row>
    <row r="242" spans="1:27" x14ac:dyDescent="0.25">
      <c r="A242" s="2" t="s">
        <v>22</v>
      </c>
      <c r="B242">
        <v>5</v>
      </c>
      <c r="C242" t="s">
        <v>2</v>
      </c>
      <c r="D242" t="s">
        <v>10</v>
      </c>
      <c r="E242">
        <v>17</v>
      </c>
      <c r="F242">
        <v>44108</v>
      </c>
      <c r="G242">
        <v>0</v>
      </c>
      <c r="K242" s="2" t="s">
        <v>22</v>
      </c>
      <c r="L242">
        <v>6</v>
      </c>
      <c r="M242" t="s">
        <v>13</v>
      </c>
      <c r="N242" t="s">
        <v>9</v>
      </c>
      <c r="O242">
        <v>18</v>
      </c>
      <c r="P242">
        <v>44136</v>
      </c>
      <c r="Q242">
        <v>0</v>
      </c>
      <c r="U242" s="2" t="s">
        <v>22</v>
      </c>
      <c r="V242">
        <v>12</v>
      </c>
      <c r="W242" t="s">
        <v>14</v>
      </c>
      <c r="X242" t="s">
        <v>9</v>
      </c>
      <c r="Y242">
        <v>19</v>
      </c>
      <c r="Z242">
        <v>44165</v>
      </c>
      <c r="AA242">
        <v>0</v>
      </c>
    </row>
    <row r="243" spans="1:27" x14ac:dyDescent="0.25">
      <c r="A243" s="2" t="s">
        <v>22</v>
      </c>
      <c r="B243">
        <v>6</v>
      </c>
      <c r="C243" t="s">
        <v>2</v>
      </c>
      <c r="D243" t="s">
        <v>10</v>
      </c>
      <c r="E243">
        <v>17</v>
      </c>
      <c r="F243">
        <v>44108</v>
      </c>
      <c r="G243">
        <v>0</v>
      </c>
      <c r="K243" s="2" t="s">
        <v>22</v>
      </c>
      <c r="L243">
        <v>7</v>
      </c>
      <c r="M243" t="s">
        <v>13</v>
      </c>
      <c r="N243" t="s">
        <v>9</v>
      </c>
      <c r="O243">
        <v>18</v>
      </c>
      <c r="P243">
        <v>44136</v>
      </c>
      <c r="Q243">
        <v>0</v>
      </c>
      <c r="U243" s="2" t="s">
        <v>22</v>
      </c>
      <c r="V243">
        <v>13</v>
      </c>
      <c r="W243" t="s">
        <v>14</v>
      </c>
      <c r="X243" t="s">
        <v>9</v>
      </c>
      <c r="Y243">
        <v>19</v>
      </c>
      <c r="Z243">
        <v>44165</v>
      </c>
      <c r="AA243">
        <v>0</v>
      </c>
    </row>
    <row r="244" spans="1:27" x14ac:dyDescent="0.25">
      <c r="A244" s="2" t="s">
        <v>22</v>
      </c>
      <c r="B244">
        <v>7</v>
      </c>
      <c r="C244" t="s">
        <v>2</v>
      </c>
      <c r="D244" t="s">
        <v>10</v>
      </c>
      <c r="E244">
        <v>17</v>
      </c>
      <c r="F244">
        <v>44108</v>
      </c>
      <c r="G244">
        <v>0</v>
      </c>
      <c r="K244" s="2" t="s">
        <v>22</v>
      </c>
      <c r="L244">
        <v>8</v>
      </c>
      <c r="M244" t="s">
        <v>13</v>
      </c>
      <c r="N244" t="s">
        <v>9</v>
      </c>
      <c r="O244">
        <v>18</v>
      </c>
      <c r="P244">
        <v>44136</v>
      </c>
      <c r="Q244">
        <v>0</v>
      </c>
      <c r="U244" s="2" t="s">
        <v>22</v>
      </c>
      <c r="V244">
        <v>14</v>
      </c>
      <c r="W244" t="s">
        <v>14</v>
      </c>
      <c r="X244" t="s">
        <v>9</v>
      </c>
      <c r="Y244">
        <v>19</v>
      </c>
      <c r="Z244">
        <v>44165</v>
      </c>
      <c r="AA244">
        <v>1</v>
      </c>
    </row>
    <row r="245" spans="1:27" x14ac:dyDescent="0.25">
      <c r="A245" s="2" t="s">
        <v>22</v>
      </c>
      <c r="B245">
        <v>8</v>
      </c>
      <c r="C245" t="s">
        <v>2</v>
      </c>
      <c r="D245" t="s">
        <v>10</v>
      </c>
      <c r="E245">
        <v>17</v>
      </c>
      <c r="F245">
        <v>44108</v>
      </c>
      <c r="G245">
        <v>0</v>
      </c>
      <c r="K245" s="2" t="s">
        <v>22</v>
      </c>
      <c r="L245">
        <v>9</v>
      </c>
      <c r="M245" t="s">
        <v>13</v>
      </c>
      <c r="N245" t="s">
        <v>9</v>
      </c>
      <c r="O245">
        <v>19</v>
      </c>
      <c r="P245">
        <v>44137</v>
      </c>
      <c r="Q245">
        <v>1</v>
      </c>
      <c r="U245" s="2" t="s">
        <v>22</v>
      </c>
      <c r="V245">
        <v>15</v>
      </c>
      <c r="W245" t="s">
        <v>14</v>
      </c>
      <c r="X245" t="s">
        <v>9</v>
      </c>
      <c r="Y245">
        <v>20</v>
      </c>
      <c r="Z245">
        <v>44165</v>
      </c>
      <c r="AA245">
        <v>1</v>
      </c>
    </row>
    <row r="246" spans="1:27" x14ac:dyDescent="0.25">
      <c r="A246" s="2" t="s">
        <v>22</v>
      </c>
      <c r="B246">
        <v>9</v>
      </c>
      <c r="C246" t="s">
        <v>2</v>
      </c>
      <c r="D246" t="s">
        <v>10</v>
      </c>
      <c r="E246">
        <v>17</v>
      </c>
      <c r="F246">
        <v>44108</v>
      </c>
      <c r="G246">
        <v>1</v>
      </c>
      <c r="K246" s="2" t="s">
        <v>22</v>
      </c>
      <c r="L246">
        <v>10</v>
      </c>
      <c r="M246" t="s">
        <v>13</v>
      </c>
      <c r="N246" t="s">
        <v>9</v>
      </c>
      <c r="O246">
        <v>19</v>
      </c>
      <c r="P246">
        <v>44137</v>
      </c>
      <c r="Q246">
        <v>1</v>
      </c>
      <c r="U246" s="2" t="s">
        <v>22</v>
      </c>
      <c r="V246">
        <v>16</v>
      </c>
      <c r="W246" t="s">
        <v>14</v>
      </c>
      <c r="X246" t="s">
        <v>9</v>
      </c>
      <c r="Y246">
        <v>20</v>
      </c>
      <c r="Z246">
        <v>44165</v>
      </c>
      <c r="AA246">
        <v>1</v>
      </c>
    </row>
    <row r="247" spans="1:27" x14ac:dyDescent="0.25">
      <c r="A247" s="2" t="s">
        <v>22</v>
      </c>
      <c r="B247">
        <v>10</v>
      </c>
      <c r="C247" t="s">
        <v>2</v>
      </c>
      <c r="D247" t="s">
        <v>10</v>
      </c>
      <c r="E247">
        <v>17</v>
      </c>
      <c r="F247">
        <v>44108</v>
      </c>
      <c r="G247">
        <v>1</v>
      </c>
      <c r="K247" s="2" t="s">
        <v>22</v>
      </c>
      <c r="L247">
        <v>11</v>
      </c>
      <c r="M247" t="s">
        <v>13</v>
      </c>
      <c r="N247" t="s">
        <v>9</v>
      </c>
      <c r="O247">
        <v>19</v>
      </c>
      <c r="P247">
        <v>44137</v>
      </c>
      <c r="Q247">
        <v>1</v>
      </c>
      <c r="U247" s="2" t="s">
        <v>22</v>
      </c>
      <c r="V247">
        <v>17</v>
      </c>
      <c r="W247" t="s">
        <v>14</v>
      </c>
      <c r="X247" t="s">
        <v>9</v>
      </c>
      <c r="Y247">
        <v>20</v>
      </c>
      <c r="Z247">
        <v>44165</v>
      </c>
      <c r="AA247">
        <v>1</v>
      </c>
    </row>
    <row r="248" spans="1:27" x14ac:dyDescent="0.25">
      <c r="A248" s="2" t="s">
        <v>22</v>
      </c>
      <c r="B248">
        <v>11</v>
      </c>
      <c r="C248" t="s">
        <v>2</v>
      </c>
      <c r="D248" t="s">
        <v>10</v>
      </c>
      <c r="E248">
        <v>18</v>
      </c>
      <c r="F248">
        <v>44109</v>
      </c>
      <c r="G248">
        <v>0</v>
      </c>
      <c r="K248" s="2" t="s">
        <v>22</v>
      </c>
      <c r="L248">
        <v>12</v>
      </c>
      <c r="M248" t="s">
        <v>13</v>
      </c>
      <c r="N248" t="s">
        <v>9</v>
      </c>
      <c r="O248">
        <v>19</v>
      </c>
      <c r="P248">
        <v>44137</v>
      </c>
      <c r="Q248">
        <v>1</v>
      </c>
      <c r="U248" s="2" t="s">
        <v>22</v>
      </c>
      <c r="V248">
        <v>18</v>
      </c>
      <c r="W248" t="s">
        <v>14</v>
      </c>
      <c r="X248" t="s">
        <v>9</v>
      </c>
      <c r="Y248">
        <v>20</v>
      </c>
      <c r="Z248">
        <v>44165</v>
      </c>
      <c r="AA248">
        <v>1</v>
      </c>
    </row>
    <row r="249" spans="1:27" x14ac:dyDescent="0.25">
      <c r="A249" s="2" t="s">
        <v>22</v>
      </c>
      <c r="B249">
        <v>12</v>
      </c>
      <c r="C249" t="s">
        <v>2</v>
      </c>
      <c r="D249" t="s">
        <v>10</v>
      </c>
      <c r="E249">
        <v>18</v>
      </c>
      <c r="F249">
        <v>44109</v>
      </c>
      <c r="G249">
        <v>0</v>
      </c>
      <c r="K249" s="2" t="s">
        <v>22</v>
      </c>
      <c r="L249">
        <v>13</v>
      </c>
      <c r="M249" t="s">
        <v>13</v>
      </c>
      <c r="N249" t="s">
        <v>9</v>
      </c>
      <c r="O249">
        <v>19</v>
      </c>
      <c r="P249">
        <v>44137</v>
      </c>
      <c r="Q249">
        <v>1</v>
      </c>
      <c r="U249" s="2" t="s">
        <v>22</v>
      </c>
      <c r="V249">
        <v>19</v>
      </c>
      <c r="W249" t="s">
        <v>14</v>
      </c>
      <c r="X249" t="s">
        <v>9</v>
      </c>
      <c r="Y249">
        <v>20</v>
      </c>
      <c r="Z249">
        <v>44166</v>
      </c>
      <c r="AA249">
        <v>0</v>
      </c>
    </row>
    <row r="250" spans="1:27" x14ac:dyDescent="0.25">
      <c r="A250" s="2" t="s">
        <v>22</v>
      </c>
      <c r="B250">
        <v>13</v>
      </c>
      <c r="C250" t="s">
        <v>2</v>
      </c>
      <c r="D250" t="s">
        <v>10</v>
      </c>
      <c r="E250">
        <v>18</v>
      </c>
      <c r="F250">
        <v>44109</v>
      </c>
      <c r="G250">
        <v>1</v>
      </c>
      <c r="K250" s="2" t="s">
        <v>22</v>
      </c>
      <c r="L250">
        <v>14</v>
      </c>
      <c r="M250" t="s">
        <v>13</v>
      </c>
      <c r="N250" t="s">
        <v>9</v>
      </c>
      <c r="O250">
        <v>19</v>
      </c>
      <c r="P250">
        <v>44137</v>
      </c>
      <c r="Q250">
        <v>1</v>
      </c>
      <c r="U250" s="2" t="s">
        <v>22</v>
      </c>
      <c r="V250">
        <v>20</v>
      </c>
      <c r="W250" t="s">
        <v>14</v>
      </c>
      <c r="X250" t="s">
        <v>9</v>
      </c>
      <c r="Y250">
        <v>20</v>
      </c>
      <c r="Z250">
        <v>44166</v>
      </c>
      <c r="AA250">
        <v>0</v>
      </c>
    </row>
    <row r="251" spans="1:27" x14ac:dyDescent="0.25">
      <c r="A251" s="2" t="s">
        <v>22</v>
      </c>
      <c r="B251">
        <v>14</v>
      </c>
      <c r="C251" t="s">
        <v>2</v>
      </c>
      <c r="D251" t="s">
        <v>10</v>
      </c>
      <c r="E251">
        <v>18</v>
      </c>
      <c r="F251">
        <v>44109</v>
      </c>
      <c r="G251">
        <v>1</v>
      </c>
      <c r="K251" s="2" t="s">
        <v>22</v>
      </c>
      <c r="L251">
        <v>15</v>
      </c>
      <c r="M251" t="s">
        <v>13</v>
      </c>
      <c r="N251" t="s">
        <v>9</v>
      </c>
      <c r="O251">
        <v>19</v>
      </c>
      <c r="P251">
        <v>44137</v>
      </c>
      <c r="Q251">
        <v>1</v>
      </c>
      <c r="U251" s="2" t="s">
        <v>22</v>
      </c>
      <c r="V251">
        <v>21</v>
      </c>
      <c r="W251" t="s">
        <v>14</v>
      </c>
      <c r="X251" t="s">
        <v>9</v>
      </c>
      <c r="Y251">
        <v>20</v>
      </c>
      <c r="Z251">
        <v>44166</v>
      </c>
      <c r="AA251">
        <v>0</v>
      </c>
    </row>
    <row r="252" spans="1:27" x14ac:dyDescent="0.25">
      <c r="A252" s="2" t="s">
        <v>22</v>
      </c>
      <c r="B252">
        <v>15</v>
      </c>
      <c r="C252" t="s">
        <v>2</v>
      </c>
      <c r="D252" t="s">
        <v>10</v>
      </c>
      <c r="E252">
        <v>18</v>
      </c>
      <c r="F252">
        <v>44109</v>
      </c>
      <c r="G252">
        <v>1</v>
      </c>
      <c r="K252" s="2" t="s">
        <v>22</v>
      </c>
      <c r="L252">
        <v>16</v>
      </c>
      <c r="M252" t="s">
        <v>13</v>
      </c>
      <c r="N252" t="s">
        <v>9</v>
      </c>
      <c r="O252">
        <v>20</v>
      </c>
      <c r="P252">
        <v>44138</v>
      </c>
      <c r="Q252">
        <v>1</v>
      </c>
      <c r="U252" s="2" t="s">
        <v>22</v>
      </c>
      <c r="V252">
        <v>22</v>
      </c>
      <c r="W252" t="s">
        <v>14</v>
      </c>
      <c r="X252" t="s">
        <v>9</v>
      </c>
      <c r="Y252">
        <v>21</v>
      </c>
      <c r="Z252">
        <v>44166</v>
      </c>
      <c r="AA252">
        <v>0</v>
      </c>
    </row>
    <row r="253" spans="1:27" x14ac:dyDescent="0.25">
      <c r="A253" s="2" t="s">
        <v>22</v>
      </c>
      <c r="B253">
        <v>16</v>
      </c>
      <c r="C253" t="s">
        <v>2</v>
      </c>
      <c r="D253" t="s">
        <v>10</v>
      </c>
      <c r="E253">
        <v>18</v>
      </c>
      <c r="F253">
        <v>44109</v>
      </c>
      <c r="G253">
        <v>1</v>
      </c>
      <c r="K253" s="2" t="s">
        <v>22</v>
      </c>
      <c r="L253">
        <v>17</v>
      </c>
      <c r="M253" t="s">
        <v>13</v>
      </c>
      <c r="N253" t="s">
        <v>9</v>
      </c>
      <c r="O253">
        <v>20</v>
      </c>
      <c r="P253">
        <v>44138</v>
      </c>
      <c r="Q253">
        <v>1</v>
      </c>
      <c r="U253" s="2" t="s">
        <v>22</v>
      </c>
      <c r="V253">
        <v>23</v>
      </c>
      <c r="W253" t="s">
        <v>14</v>
      </c>
      <c r="X253" t="s">
        <v>9</v>
      </c>
      <c r="Y253">
        <v>21</v>
      </c>
      <c r="Z253">
        <v>44166</v>
      </c>
      <c r="AA253">
        <v>0</v>
      </c>
    </row>
    <row r="254" spans="1:27" x14ac:dyDescent="0.25">
      <c r="A254" s="2" t="s">
        <v>22</v>
      </c>
      <c r="B254">
        <v>17</v>
      </c>
      <c r="C254" t="s">
        <v>2</v>
      </c>
      <c r="D254" t="s">
        <v>10</v>
      </c>
      <c r="E254">
        <v>19</v>
      </c>
      <c r="F254">
        <v>44110</v>
      </c>
      <c r="G254">
        <v>0</v>
      </c>
      <c r="K254" s="2" t="s">
        <v>22</v>
      </c>
      <c r="L254">
        <v>18</v>
      </c>
      <c r="M254" t="s">
        <v>13</v>
      </c>
      <c r="N254" t="s">
        <v>9</v>
      </c>
      <c r="O254">
        <v>20</v>
      </c>
      <c r="P254">
        <v>44138</v>
      </c>
      <c r="Q254">
        <v>1</v>
      </c>
      <c r="U254" s="2" t="s">
        <v>22</v>
      </c>
      <c r="V254">
        <v>24</v>
      </c>
      <c r="W254" t="s">
        <v>14</v>
      </c>
      <c r="X254" t="s">
        <v>9</v>
      </c>
      <c r="Y254">
        <v>21</v>
      </c>
      <c r="Z254">
        <v>44166</v>
      </c>
      <c r="AA254">
        <v>1</v>
      </c>
    </row>
    <row r="255" spans="1:27" x14ac:dyDescent="0.25">
      <c r="A255" s="2" t="s">
        <v>22</v>
      </c>
      <c r="B255">
        <v>18</v>
      </c>
      <c r="C255" t="s">
        <v>2</v>
      </c>
      <c r="D255" t="s">
        <v>10</v>
      </c>
      <c r="E255">
        <v>19</v>
      </c>
      <c r="F255">
        <v>44110</v>
      </c>
      <c r="G255">
        <v>1</v>
      </c>
      <c r="K255" s="2" t="s">
        <v>22</v>
      </c>
      <c r="L255">
        <v>19</v>
      </c>
      <c r="M255" t="s">
        <v>13</v>
      </c>
      <c r="N255" t="s">
        <v>9</v>
      </c>
      <c r="O255">
        <v>20</v>
      </c>
      <c r="P255">
        <v>44138</v>
      </c>
      <c r="Q255">
        <v>1</v>
      </c>
      <c r="U255" s="2" t="s">
        <v>22</v>
      </c>
      <c r="V255">
        <v>25</v>
      </c>
      <c r="W255" t="s">
        <v>14</v>
      </c>
      <c r="X255" t="s">
        <v>9</v>
      </c>
      <c r="Y255">
        <v>21</v>
      </c>
      <c r="Z255">
        <v>44166</v>
      </c>
      <c r="AA255">
        <v>1</v>
      </c>
    </row>
    <row r="256" spans="1:27" x14ac:dyDescent="0.25">
      <c r="A256" s="2" t="s">
        <v>22</v>
      </c>
      <c r="B256">
        <v>19</v>
      </c>
      <c r="C256" t="s">
        <v>2</v>
      </c>
      <c r="D256" t="s">
        <v>10</v>
      </c>
      <c r="E256">
        <v>19</v>
      </c>
      <c r="F256">
        <v>44110</v>
      </c>
      <c r="G256">
        <v>1</v>
      </c>
      <c r="K256" s="2" t="s">
        <v>22</v>
      </c>
      <c r="L256">
        <v>20</v>
      </c>
      <c r="M256" t="s">
        <v>13</v>
      </c>
      <c r="N256" t="s">
        <v>9</v>
      </c>
      <c r="O256">
        <v>20</v>
      </c>
      <c r="P256">
        <v>44138</v>
      </c>
      <c r="Q256">
        <v>1</v>
      </c>
      <c r="U256" s="2" t="s">
        <v>22</v>
      </c>
      <c r="V256">
        <v>26</v>
      </c>
      <c r="W256" t="s">
        <v>14</v>
      </c>
      <c r="X256" t="s">
        <v>9</v>
      </c>
      <c r="Y256">
        <v>21</v>
      </c>
      <c r="Z256">
        <v>44167</v>
      </c>
      <c r="AA256">
        <v>0</v>
      </c>
    </row>
    <row r="257" spans="1:27" x14ac:dyDescent="0.25">
      <c r="A257" s="2" t="s">
        <v>22</v>
      </c>
      <c r="B257">
        <v>20</v>
      </c>
      <c r="C257" t="s">
        <v>2</v>
      </c>
      <c r="D257" t="s">
        <v>10</v>
      </c>
      <c r="E257">
        <v>20</v>
      </c>
      <c r="F257">
        <v>44111</v>
      </c>
      <c r="G257">
        <v>0</v>
      </c>
      <c r="K257" s="2" t="s">
        <v>22</v>
      </c>
      <c r="L257">
        <v>21</v>
      </c>
      <c r="M257" t="s">
        <v>13</v>
      </c>
      <c r="N257" t="s">
        <v>9</v>
      </c>
      <c r="O257">
        <v>20</v>
      </c>
      <c r="P257">
        <v>44138</v>
      </c>
      <c r="Q257">
        <v>1</v>
      </c>
      <c r="U257" s="2" t="s">
        <v>22</v>
      </c>
      <c r="V257">
        <v>27</v>
      </c>
      <c r="W257" t="s">
        <v>14</v>
      </c>
      <c r="X257" t="s">
        <v>9</v>
      </c>
      <c r="Y257">
        <v>21</v>
      </c>
      <c r="Z257">
        <v>44167</v>
      </c>
      <c r="AA257">
        <v>1</v>
      </c>
    </row>
    <row r="258" spans="1:27" x14ac:dyDescent="0.25">
      <c r="A258" s="2" t="s">
        <v>22</v>
      </c>
      <c r="B258">
        <v>21</v>
      </c>
      <c r="C258" t="s">
        <v>2</v>
      </c>
      <c r="D258" t="s">
        <v>10</v>
      </c>
      <c r="E258">
        <v>20</v>
      </c>
      <c r="F258">
        <v>44111</v>
      </c>
      <c r="G258">
        <v>1</v>
      </c>
      <c r="K258" s="2" t="s">
        <v>22</v>
      </c>
      <c r="L258">
        <v>22</v>
      </c>
      <c r="M258" t="s">
        <v>13</v>
      </c>
      <c r="N258" t="s">
        <v>9</v>
      </c>
      <c r="O258">
        <v>20</v>
      </c>
      <c r="P258">
        <v>44138</v>
      </c>
      <c r="Q258">
        <v>1</v>
      </c>
      <c r="U258" s="2" t="s">
        <v>22</v>
      </c>
      <c r="V258">
        <v>28</v>
      </c>
      <c r="W258" t="s">
        <v>14</v>
      </c>
      <c r="X258" t="s">
        <v>9</v>
      </c>
      <c r="Y258">
        <v>21</v>
      </c>
      <c r="Z258">
        <v>44168</v>
      </c>
      <c r="AA258">
        <v>1</v>
      </c>
    </row>
    <row r="259" spans="1:27" x14ac:dyDescent="0.25">
      <c r="A259" s="2" t="s">
        <v>22</v>
      </c>
      <c r="B259">
        <v>22</v>
      </c>
      <c r="C259" t="s">
        <v>2</v>
      </c>
      <c r="D259" t="s">
        <v>10</v>
      </c>
      <c r="E259">
        <v>20</v>
      </c>
      <c r="F259">
        <v>44111</v>
      </c>
      <c r="G259">
        <v>1</v>
      </c>
      <c r="K259" s="2" t="s">
        <v>22</v>
      </c>
      <c r="L259">
        <v>23</v>
      </c>
      <c r="M259" t="s">
        <v>13</v>
      </c>
      <c r="N259" t="s">
        <v>9</v>
      </c>
      <c r="O259">
        <v>20</v>
      </c>
      <c r="P259">
        <v>44138</v>
      </c>
      <c r="Q259">
        <v>1</v>
      </c>
      <c r="U259" s="2" t="s">
        <v>22</v>
      </c>
      <c r="V259">
        <v>29</v>
      </c>
      <c r="W259" t="s">
        <v>14</v>
      </c>
      <c r="X259" t="s">
        <v>9</v>
      </c>
      <c r="Y259">
        <v>22</v>
      </c>
      <c r="Z259">
        <v>44168</v>
      </c>
      <c r="AA259">
        <v>1</v>
      </c>
    </row>
    <row r="260" spans="1:27" x14ac:dyDescent="0.25">
      <c r="A260" s="2" t="s">
        <v>22</v>
      </c>
      <c r="B260">
        <v>23</v>
      </c>
      <c r="C260" t="s">
        <v>2</v>
      </c>
      <c r="D260" t="s">
        <v>10</v>
      </c>
      <c r="E260">
        <v>20</v>
      </c>
      <c r="F260">
        <v>44111</v>
      </c>
      <c r="G260">
        <v>1</v>
      </c>
      <c r="K260" s="2" t="s">
        <v>22</v>
      </c>
      <c r="L260">
        <v>24</v>
      </c>
      <c r="M260" t="s">
        <v>13</v>
      </c>
      <c r="N260" t="s">
        <v>9</v>
      </c>
      <c r="O260">
        <v>20</v>
      </c>
      <c r="P260">
        <v>44138</v>
      </c>
      <c r="Q260">
        <v>1</v>
      </c>
      <c r="U260" s="2" t="s">
        <v>22</v>
      </c>
      <c r="V260">
        <v>30</v>
      </c>
      <c r="W260" t="s">
        <v>14</v>
      </c>
      <c r="X260" t="s">
        <v>9</v>
      </c>
      <c r="Y260">
        <v>22</v>
      </c>
      <c r="Z260">
        <v>44168</v>
      </c>
      <c r="AA260">
        <v>0</v>
      </c>
    </row>
    <row r="261" spans="1:27" x14ac:dyDescent="0.25">
      <c r="A261" s="2" t="s">
        <v>22</v>
      </c>
      <c r="B261">
        <v>24</v>
      </c>
      <c r="C261" t="s">
        <v>2</v>
      </c>
      <c r="D261" t="s">
        <v>10</v>
      </c>
      <c r="E261">
        <v>21</v>
      </c>
      <c r="F261">
        <v>44112</v>
      </c>
      <c r="G261">
        <v>1</v>
      </c>
      <c r="K261" s="2" t="s">
        <v>22</v>
      </c>
      <c r="L261">
        <v>25</v>
      </c>
      <c r="M261" t="s">
        <v>13</v>
      </c>
      <c r="N261" t="s">
        <v>9</v>
      </c>
      <c r="O261">
        <v>20</v>
      </c>
      <c r="P261">
        <v>44138</v>
      </c>
      <c r="Q261">
        <v>1</v>
      </c>
      <c r="U261" s="2" t="s">
        <v>22</v>
      </c>
      <c r="V261">
        <v>1</v>
      </c>
      <c r="W261" t="s">
        <v>14</v>
      </c>
      <c r="X261" t="s">
        <v>10</v>
      </c>
      <c r="Y261">
        <v>23</v>
      </c>
      <c r="Z261">
        <v>44162</v>
      </c>
      <c r="AA261">
        <v>0</v>
      </c>
    </row>
    <row r="262" spans="1:27" x14ac:dyDescent="0.25">
      <c r="A262" s="2" t="s">
        <v>22</v>
      </c>
      <c r="B262">
        <v>25</v>
      </c>
      <c r="C262" t="s">
        <v>2</v>
      </c>
      <c r="D262" t="s">
        <v>10</v>
      </c>
      <c r="E262">
        <v>22</v>
      </c>
      <c r="F262">
        <v>44113</v>
      </c>
      <c r="G262">
        <v>1</v>
      </c>
      <c r="K262" s="2" t="s">
        <v>22</v>
      </c>
      <c r="L262">
        <v>26</v>
      </c>
      <c r="M262" t="s">
        <v>13</v>
      </c>
      <c r="N262" t="s">
        <v>9</v>
      </c>
      <c r="O262">
        <v>20</v>
      </c>
      <c r="P262">
        <v>44138</v>
      </c>
      <c r="Q262">
        <v>1</v>
      </c>
      <c r="U262" s="2" t="s">
        <v>22</v>
      </c>
      <c r="V262">
        <v>2</v>
      </c>
      <c r="W262" t="s">
        <v>14</v>
      </c>
      <c r="X262" t="s">
        <v>10</v>
      </c>
      <c r="Y262">
        <v>23</v>
      </c>
      <c r="Z262">
        <v>44162</v>
      </c>
      <c r="AA262">
        <v>0</v>
      </c>
    </row>
    <row r="263" spans="1:27" x14ac:dyDescent="0.25">
      <c r="A263" s="3" t="s">
        <v>11</v>
      </c>
      <c r="B263">
        <v>1</v>
      </c>
      <c r="C263" t="s">
        <v>2</v>
      </c>
      <c r="D263" t="s">
        <v>3</v>
      </c>
      <c r="E263">
        <v>18</v>
      </c>
      <c r="F263">
        <v>44109</v>
      </c>
      <c r="G263">
        <v>0</v>
      </c>
      <c r="K263" s="2" t="s">
        <v>22</v>
      </c>
      <c r="L263">
        <v>27</v>
      </c>
      <c r="M263" t="s">
        <v>13</v>
      </c>
      <c r="N263" t="s">
        <v>9</v>
      </c>
      <c r="O263">
        <v>21</v>
      </c>
      <c r="P263">
        <v>44139</v>
      </c>
      <c r="Q263">
        <v>1</v>
      </c>
      <c r="U263" s="2" t="s">
        <v>22</v>
      </c>
      <c r="V263">
        <v>3</v>
      </c>
      <c r="W263" t="s">
        <v>14</v>
      </c>
      <c r="X263" t="s">
        <v>10</v>
      </c>
      <c r="Y263">
        <v>23</v>
      </c>
      <c r="Z263">
        <v>44162</v>
      </c>
      <c r="AA263">
        <v>0</v>
      </c>
    </row>
    <row r="264" spans="1:27" x14ac:dyDescent="0.25">
      <c r="A264" s="3" t="s">
        <v>11</v>
      </c>
      <c r="B264">
        <v>2</v>
      </c>
      <c r="C264" t="s">
        <v>2</v>
      </c>
      <c r="D264" t="s">
        <v>3</v>
      </c>
      <c r="E264">
        <v>18</v>
      </c>
      <c r="F264">
        <v>44109</v>
      </c>
      <c r="G264">
        <v>1</v>
      </c>
      <c r="K264" s="2" t="s">
        <v>22</v>
      </c>
      <c r="L264">
        <v>28</v>
      </c>
      <c r="M264" t="s">
        <v>13</v>
      </c>
      <c r="N264" t="s">
        <v>9</v>
      </c>
      <c r="O264">
        <v>21</v>
      </c>
      <c r="P264">
        <v>44139</v>
      </c>
      <c r="Q264">
        <v>1</v>
      </c>
      <c r="U264" s="2" t="s">
        <v>22</v>
      </c>
      <c r="V264">
        <v>4</v>
      </c>
      <c r="W264" t="s">
        <v>14</v>
      </c>
      <c r="X264" t="s">
        <v>10</v>
      </c>
      <c r="Y264">
        <v>17</v>
      </c>
      <c r="Z264">
        <v>44162</v>
      </c>
      <c r="AA264">
        <v>0</v>
      </c>
    </row>
    <row r="265" spans="1:27" x14ac:dyDescent="0.25">
      <c r="A265" s="3" t="s">
        <v>11</v>
      </c>
      <c r="B265">
        <v>3</v>
      </c>
      <c r="C265" t="s">
        <v>2</v>
      </c>
      <c r="D265" t="s">
        <v>3</v>
      </c>
      <c r="E265">
        <v>18</v>
      </c>
      <c r="F265">
        <v>44109</v>
      </c>
      <c r="G265">
        <v>1</v>
      </c>
      <c r="K265" s="2" t="s">
        <v>22</v>
      </c>
      <c r="L265">
        <v>29</v>
      </c>
      <c r="M265" t="s">
        <v>13</v>
      </c>
      <c r="N265" t="s">
        <v>9</v>
      </c>
      <c r="O265">
        <v>21</v>
      </c>
      <c r="P265">
        <v>44139</v>
      </c>
      <c r="Q265">
        <v>0</v>
      </c>
      <c r="U265" s="2" t="s">
        <v>22</v>
      </c>
      <c r="V265">
        <v>5</v>
      </c>
      <c r="W265" t="s">
        <v>14</v>
      </c>
      <c r="X265" t="s">
        <v>10</v>
      </c>
      <c r="Y265">
        <v>17</v>
      </c>
      <c r="Z265">
        <v>44162</v>
      </c>
      <c r="AA265">
        <v>0</v>
      </c>
    </row>
    <row r="266" spans="1:27" x14ac:dyDescent="0.25">
      <c r="A266" s="3" t="s">
        <v>11</v>
      </c>
      <c r="B266">
        <v>4</v>
      </c>
      <c r="C266" t="s">
        <v>2</v>
      </c>
      <c r="D266" t="s">
        <v>3</v>
      </c>
      <c r="E266">
        <v>19</v>
      </c>
      <c r="F266">
        <v>44110</v>
      </c>
      <c r="G266">
        <v>0</v>
      </c>
      <c r="K266" s="2" t="s">
        <v>22</v>
      </c>
      <c r="L266">
        <v>1</v>
      </c>
      <c r="M266" t="s">
        <v>13</v>
      </c>
      <c r="N266" t="s">
        <v>10</v>
      </c>
      <c r="O266">
        <v>17</v>
      </c>
      <c r="P266">
        <v>44135</v>
      </c>
      <c r="Q266">
        <v>0</v>
      </c>
      <c r="U266" s="2" t="s">
        <v>22</v>
      </c>
      <c r="V266">
        <v>6</v>
      </c>
      <c r="W266" t="s">
        <v>14</v>
      </c>
      <c r="X266" t="s">
        <v>10</v>
      </c>
      <c r="Y266">
        <v>17</v>
      </c>
      <c r="Z266">
        <v>44162</v>
      </c>
      <c r="AA266">
        <v>1</v>
      </c>
    </row>
    <row r="267" spans="1:27" x14ac:dyDescent="0.25">
      <c r="A267" s="3" t="s">
        <v>11</v>
      </c>
      <c r="B267">
        <v>5</v>
      </c>
      <c r="C267" t="s">
        <v>2</v>
      </c>
      <c r="D267" t="s">
        <v>3</v>
      </c>
      <c r="E267">
        <v>19</v>
      </c>
      <c r="F267">
        <v>44110</v>
      </c>
      <c r="G267">
        <v>0</v>
      </c>
      <c r="K267" s="2" t="s">
        <v>22</v>
      </c>
      <c r="L267">
        <v>2</v>
      </c>
      <c r="M267" t="s">
        <v>13</v>
      </c>
      <c r="N267" t="s">
        <v>10</v>
      </c>
      <c r="O267">
        <v>17</v>
      </c>
      <c r="P267">
        <v>44135</v>
      </c>
      <c r="Q267">
        <v>0</v>
      </c>
      <c r="U267" s="2" t="s">
        <v>22</v>
      </c>
      <c r="V267">
        <v>7</v>
      </c>
      <c r="W267" t="s">
        <v>14</v>
      </c>
      <c r="X267" t="s">
        <v>10</v>
      </c>
      <c r="Y267">
        <v>17</v>
      </c>
      <c r="Z267">
        <v>44163</v>
      </c>
      <c r="AA267">
        <v>0</v>
      </c>
    </row>
    <row r="268" spans="1:27" x14ac:dyDescent="0.25">
      <c r="A268" s="3" t="s">
        <v>11</v>
      </c>
      <c r="B268">
        <v>6</v>
      </c>
      <c r="C268" t="s">
        <v>2</v>
      </c>
      <c r="D268" t="s">
        <v>3</v>
      </c>
      <c r="E268">
        <v>19</v>
      </c>
      <c r="F268">
        <v>44110</v>
      </c>
      <c r="G268">
        <v>1</v>
      </c>
      <c r="K268" s="2" t="s">
        <v>22</v>
      </c>
      <c r="L268">
        <v>3</v>
      </c>
      <c r="M268" t="s">
        <v>13</v>
      </c>
      <c r="N268" t="s">
        <v>10</v>
      </c>
      <c r="O268">
        <v>17</v>
      </c>
      <c r="P268">
        <v>44135</v>
      </c>
      <c r="Q268">
        <v>0</v>
      </c>
      <c r="U268" s="2" t="s">
        <v>22</v>
      </c>
      <c r="V268">
        <v>8</v>
      </c>
      <c r="W268" t="s">
        <v>14</v>
      </c>
      <c r="X268" t="s">
        <v>10</v>
      </c>
      <c r="Y268">
        <v>17</v>
      </c>
      <c r="Z268">
        <v>44163</v>
      </c>
      <c r="AA268">
        <v>1</v>
      </c>
    </row>
    <row r="269" spans="1:27" x14ac:dyDescent="0.25">
      <c r="A269" s="3" t="s">
        <v>11</v>
      </c>
      <c r="B269">
        <v>7</v>
      </c>
      <c r="C269" t="s">
        <v>2</v>
      </c>
      <c r="D269" t="s">
        <v>3</v>
      </c>
      <c r="E269">
        <v>19</v>
      </c>
      <c r="F269">
        <v>44110</v>
      </c>
      <c r="G269">
        <v>1</v>
      </c>
      <c r="K269" s="2" t="s">
        <v>22</v>
      </c>
      <c r="L269">
        <v>4</v>
      </c>
      <c r="M269" t="s">
        <v>13</v>
      </c>
      <c r="N269" t="s">
        <v>10</v>
      </c>
      <c r="O269">
        <v>17</v>
      </c>
      <c r="P269">
        <v>44135</v>
      </c>
      <c r="Q269">
        <v>0</v>
      </c>
      <c r="U269" s="2" t="s">
        <v>22</v>
      </c>
      <c r="V269">
        <v>9</v>
      </c>
      <c r="W269" t="s">
        <v>14</v>
      </c>
      <c r="X269" t="s">
        <v>10</v>
      </c>
      <c r="Y269">
        <v>17</v>
      </c>
      <c r="Z269">
        <v>44163</v>
      </c>
      <c r="AA269">
        <v>1</v>
      </c>
    </row>
    <row r="270" spans="1:27" x14ac:dyDescent="0.25">
      <c r="A270" s="3" t="s">
        <v>11</v>
      </c>
      <c r="B270">
        <v>8</v>
      </c>
      <c r="C270" t="s">
        <v>2</v>
      </c>
      <c r="D270" t="s">
        <v>3</v>
      </c>
      <c r="E270">
        <v>20</v>
      </c>
      <c r="F270">
        <v>44111</v>
      </c>
      <c r="G270">
        <v>1</v>
      </c>
      <c r="K270" s="2" t="s">
        <v>22</v>
      </c>
      <c r="L270">
        <v>5</v>
      </c>
      <c r="M270" t="s">
        <v>13</v>
      </c>
      <c r="N270" t="s">
        <v>10</v>
      </c>
      <c r="O270">
        <v>17</v>
      </c>
      <c r="P270">
        <v>44135</v>
      </c>
      <c r="Q270">
        <v>0</v>
      </c>
      <c r="U270" s="2" t="s">
        <v>22</v>
      </c>
      <c r="V270">
        <v>10</v>
      </c>
      <c r="W270" t="s">
        <v>14</v>
      </c>
      <c r="X270" t="s">
        <v>10</v>
      </c>
      <c r="Y270">
        <v>18</v>
      </c>
      <c r="Z270">
        <v>44164</v>
      </c>
      <c r="AA270">
        <v>0</v>
      </c>
    </row>
    <row r="271" spans="1:27" x14ac:dyDescent="0.25">
      <c r="A271" s="3" t="s">
        <v>11</v>
      </c>
      <c r="B271">
        <v>9</v>
      </c>
      <c r="C271" t="s">
        <v>2</v>
      </c>
      <c r="D271" t="s">
        <v>3</v>
      </c>
      <c r="E271">
        <v>20</v>
      </c>
      <c r="F271">
        <v>44111</v>
      </c>
      <c r="G271">
        <v>1</v>
      </c>
      <c r="K271" s="2" t="s">
        <v>22</v>
      </c>
      <c r="L271">
        <v>6</v>
      </c>
      <c r="M271" t="s">
        <v>13</v>
      </c>
      <c r="N271" t="s">
        <v>10</v>
      </c>
      <c r="O271">
        <v>17</v>
      </c>
      <c r="P271">
        <v>44135</v>
      </c>
      <c r="Q271">
        <v>0</v>
      </c>
      <c r="U271" s="2" t="s">
        <v>22</v>
      </c>
      <c r="V271">
        <v>11</v>
      </c>
      <c r="W271" t="s">
        <v>14</v>
      </c>
      <c r="X271" t="s">
        <v>10</v>
      </c>
      <c r="Y271">
        <v>18</v>
      </c>
      <c r="Z271">
        <v>44164</v>
      </c>
      <c r="AA271">
        <v>0</v>
      </c>
    </row>
    <row r="272" spans="1:27" x14ac:dyDescent="0.25">
      <c r="A272" s="3" t="s">
        <v>11</v>
      </c>
      <c r="B272">
        <v>1</v>
      </c>
      <c r="C272" t="s">
        <v>2</v>
      </c>
      <c r="D272" t="s">
        <v>7</v>
      </c>
      <c r="E272">
        <v>17</v>
      </c>
      <c r="F272">
        <v>44108</v>
      </c>
      <c r="G272">
        <v>0</v>
      </c>
      <c r="K272" s="2" t="s">
        <v>22</v>
      </c>
      <c r="L272">
        <v>7</v>
      </c>
      <c r="M272" t="s">
        <v>13</v>
      </c>
      <c r="N272" t="s">
        <v>10</v>
      </c>
      <c r="O272">
        <v>17</v>
      </c>
      <c r="P272">
        <v>44135</v>
      </c>
      <c r="Q272">
        <v>0</v>
      </c>
      <c r="U272" s="2" t="s">
        <v>22</v>
      </c>
      <c r="V272">
        <v>12</v>
      </c>
      <c r="W272" t="s">
        <v>14</v>
      </c>
      <c r="X272" t="s">
        <v>10</v>
      </c>
      <c r="Y272">
        <v>18</v>
      </c>
      <c r="Z272">
        <v>44164</v>
      </c>
      <c r="AA272">
        <v>0</v>
      </c>
    </row>
    <row r="273" spans="1:27" x14ac:dyDescent="0.25">
      <c r="A273" s="3" t="s">
        <v>11</v>
      </c>
      <c r="B273">
        <v>2</v>
      </c>
      <c r="C273" t="s">
        <v>2</v>
      </c>
      <c r="D273" t="s">
        <v>7</v>
      </c>
      <c r="E273">
        <v>17</v>
      </c>
      <c r="F273">
        <v>44108</v>
      </c>
      <c r="G273">
        <v>0</v>
      </c>
      <c r="K273" s="2" t="s">
        <v>22</v>
      </c>
      <c r="L273">
        <v>8</v>
      </c>
      <c r="M273" t="s">
        <v>13</v>
      </c>
      <c r="N273" t="s">
        <v>10</v>
      </c>
      <c r="O273">
        <v>18</v>
      </c>
      <c r="P273">
        <v>44136</v>
      </c>
      <c r="Q273">
        <v>0</v>
      </c>
      <c r="U273" s="2" t="s">
        <v>22</v>
      </c>
      <c r="V273">
        <v>13</v>
      </c>
      <c r="W273" t="s">
        <v>14</v>
      </c>
      <c r="X273" t="s">
        <v>10</v>
      </c>
      <c r="Y273">
        <v>19</v>
      </c>
      <c r="Z273">
        <v>44164</v>
      </c>
      <c r="AA273">
        <v>1</v>
      </c>
    </row>
    <row r="274" spans="1:27" x14ac:dyDescent="0.25">
      <c r="A274" s="3" t="s">
        <v>11</v>
      </c>
      <c r="B274">
        <v>3</v>
      </c>
      <c r="C274" t="s">
        <v>2</v>
      </c>
      <c r="D274" t="s">
        <v>7</v>
      </c>
      <c r="E274">
        <v>17</v>
      </c>
      <c r="F274">
        <v>44108</v>
      </c>
      <c r="G274">
        <v>0</v>
      </c>
      <c r="K274" s="2" t="s">
        <v>22</v>
      </c>
      <c r="L274">
        <v>9</v>
      </c>
      <c r="M274" t="s">
        <v>13</v>
      </c>
      <c r="N274" t="s">
        <v>10</v>
      </c>
      <c r="O274">
        <v>18</v>
      </c>
      <c r="P274">
        <v>44136</v>
      </c>
      <c r="Q274">
        <v>0</v>
      </c>
      <c r="U274" s="2" t="s">
        <v>22</v>
      </c>
      <c r="V274">
        <v>14</v>
      </c>
      <c r="W274" t="s">
        <v>14</v>
      </c>
      <c r="X274" t="s">
        <v>10</v>
      </c>
      <c r="Y274">
        <v>19</v>
      </c>
      <c r="Z274">
        <v>44164</v>
      </c>
      <c r="AA274">
        <v>1</v>
      </c>
    </row>
    <row r="275" spans="1:27" x14ac:dyDescent="0.25">
      <c r="A275" s="3" t="s">
        <v>11</v>
      </c>
      <c r="B275">
        <v>4</v>
      </c>
      <c r="C275" t="s">
        <v>2</v>
      </c>
      <c r="D275" t="s">
        <v>7</v>
      </c>
      <c r="E275">
        <v>17</v>
      </c>
      <c r="F275">
        <v>44108</v>
      </c>
      <c r="G275">
        <v>0</v>
      </c>
      <c r="K275" s="2" t="s">
        <v>22</v>
      </c>
      <c r="L275">
        <v>10</v>
      </c>
      <c r="M275" t="s">
        <v>13</v>
      </c>
      <c r="N275" t="s">
        <v>10</v>
      </c>
      <c r="O275">
        <v>18</v>
      </c>
      <c r="P275">
        <v>44136</v>
      </c>
      <c r="Q275">
        <v>0</v>
      </c>
      <c r="U275" s="2" t="s">
        <v>22</v>
      </c>
      <c r="V275">
        <v>15</v>
      </c>
      <c r="W275" t="s">
        <v>14</v>
      </c>
      <c r="X275" t="s">
        <v>10</v>
      </c>
      <c r="Y275">
        <v>19</v>
      </c>
      <c r="Z275">
        <v>44165</v>
      </c>
      <c r="AA275">
        <v>0</v>
      </c>
    </row>
    <row r="276" spans="1:27" x14ac:dyDescent="0.25">
      <c r="A276" s="3" t="s">
        <v>11</v>
      </c>
      <c r="B276">
        <v>5</v>
      </c>
      <c r="C276" t="s">
        <v>2</v>
      </c>
      <c r="D276" t="s">
        <v>7</v>
      </c>
      <c r="E276">
        <v>17</v>
      </c>
      <c r="F276">
        <v>44108</v>
      </c>
      <c r="G276">
        <v>0</v>
      </c>
      <c r="K276" s="2" t="s">
        <v>22</v>
      </c>
      <c r="L276">
        <v>11</v>
      </c>
      <c r="M276" t="s">
        <v>13</v>
      </c>
      <c r="N276" t="s">
        <v>10</v>
      </c>
      <c r="O276">
        <v>18</v>
      </c>
      <c r="P276">
        <v>44136</v>
      </c>
      <c r="Q276">
        <v>0</v>
      </c>
      <c r="U276" s="2" t="s">
        <v>22</v>
      </c>
      <c r="V276">
        <v>16</v>
      </c>
      <c r="W276" t="s">
        <v>14</v>
      </c>
      <c r="X276" t="s">
        <v>10</v>
      </c>
      <c r="Y276">
        <v>19</v>
      </c>
      <c r="Z276">
        <v>44165</v>
      </c>
      <c r="AA276">
        <v>1</v>
      </c>
    </row>
    <row r="277" spans="1:27" x14ac:dyDescent="0.25">
      <c r="A277" s="3" t="s">
        <v>11</v>
      </c>
      <c r="B277">
        <v>6</v>
      </c>
      <c r="C277" t="s">
        <v>2</v>
      </c>
      <c r="D277" t="s">
        <v>7</v>
      </c>
      <c r="E277">
        <v>17</v>
      </c>
      <c r="F277">
        <v>44108</v>
      </c>
      <c r="G277">
        <v>0</v>
      </c>
      <c r="K277" s="2" t="s">
        <v>22</v>
      </c>
      <c r="L277">
        <v>12</v>
      </c>
      <c r="M277" t="s">
        <v>13</v>
      </c>
      <c r="N277" t="s">
        <v>10</v>
      </c>
      <c r="O277">
        <v>18</v>
      </c>
      <c r="P277">
        <v>44136</v>
      </c>
      <c r="Q277">
        <v>1</v>
      </c>
      <c r="U277" s="2" t="s">
        <v>22</v>
      </c>
      <c r="V277">
        <v>17</v>
      </c>
      <c r="W277" t="s">
        <v>14</v>
      </c>
      <c r="X277" t="s">
        <v>10</v>
      </c>
      <c r="Y277">
        <v>19</v>
      </c>
      <c r="Z277">
        <v>44165</v>
      </c>
      <c r="AA277">
        <v>1</v>
      </c>
    </row>
    <row r="278" spans="1:27" x14ac:dyDescent="0.25">
      <c r="A278" s="3" t="s">
        <v>11</v>
      </c>
      <c r="B278">
        <v>7</v>
      </c>
      <c r="C278" t="s">
        <v>2</v>
      </c>
      <c r="D278" t="s">
        <v>7</v>
      </c>
      <c r="E278">
        <v>17</v>
      </c>
      <c r="F278">
        <v>44108</v>
      </c>
      <c r="G278">
        <v>0</v>
      </c>
      <c r="K278" s="2" t="s">
        <v>22</v>
      </c>
      <c r="L278">
        <v>13</v>
      </c>
      <c r="M278" t="s">
        <v>13</v>
      </c>
      <c r="N278" t="s">
        <v>10</v>
      </c>
      <c r="O278">
        <v>18</v>
      </c>
      <c r="P278">
        <v>44136</v>
      </c>
      <c r="Q278">
        <v>1</v>
      </c>
      <c r="U278" s="2" t="s">
        <v>22</v>
      </c>
      <c r="V278">
        <v>18</v>
      </c>
      <c r="W278" t="s">
        <v>14</v>
      </c>
      <c r="X278" t="s">
        <v>10</v>
      </c>
      <c r="Y278">
        <v>20</v>
      </c>
      <c r="Z278">
        <v>44165</v>
      </c>
      <c r="AA278">
        <v>1</v>
      </c>
    </row>
    <row r="279" spans="1:27" x14ac:dyDescent="0.25">
      <c r="A279" s="3" t="s">
        <v>11</v>
      </c>
      <c r="B279">
        <v>8</v>
      </c>
      <c r="C279" t="s">
        <v>2</v>
      </c>
      <c r="D279" t="s">
        <v>7</v>
      </c>
      <c r="E279">
        <v>17</v>
      </c>
      <c r="F279">
        <v>44108</v>
      </c>
      <c r="G279">
        <v>0</v>
      </c>
      <c r="K279" s="2" t="s">
        <v>22</v>
      </c>
      <c r="L279">
        <v>14</v>
      </c>
      <c r="M279" t="s">
        <v>13</v>
      </c>
      <c r="N279" t="s">
        <v>10</v>
      </c>
      <c r="O279">
        <v>18</v>
      </c>
      <c r="P279">
        <v>44136</v>
      </c>
      <c r="Q279">
        <v>1</v>
      </c>
      <c r="U279" s="2" t="s">
        <v>22</v>
      </c>
      <c r="V279">
        <v>19</v>
      </c>
      <c r="W279" t="s">
        <v>14</v>
      </c>
      <c r="X279" t="s">
        <v>10</v>
      </c>
      <c r="Y279">
        <v>20</v>
      </c>
      <c r="Z279">
        <v>44165</v>
      </c>
      <c r="AA279">
        <v>1</v>
      </c>
    </row>
    <row r="280" spans="1:27" x14ac:dyDescent="0.25">
      <c r="A280" s="3" t="s">
        <v>11</v>
      </c>
      <c r="B280">
        <v>9</v>
      </c>
      <c r="C280" t="s">
        <v>2</v>
      </c>
      <c r="D280" t="s">
        <v>7</v>
      </c>
      <c r="E280">
        <v>17</v>
      </c>
      <c r="F280">
        <v>44108</v>
      </c>
      <c r="G280">
        <v>0</v>
      </c>
      <c r="K280" s="2" t="s">
        <v>22</v>
      </c>
      <c r="L280">
        <v>15</v>
      </c>
      <c r="M280" t="s">
        <v>13</v>
      </c>
      <c r="N280" t="s">
        <v>10</v>
      </c>
      <c r="O280">
        <v>18</v>
      </c>
      <c r="P280">
        <v>44136</v>
      </c>
      <c r="Q280">
        <v>1</v>
      </c>
      <c r="U280" s="2" t="s">
        <v>22</v>
      </c>
      <c r="V280">
        <v>20</v>
      </c>
      <c r="W280" t="s">
        <v>14</v>
      </c>
      <c r="X280" t="s">
        <v>10</v>
      </c>
      <c r="Y280">
        <v>20</v>
      </c>
      <c r="Z280">
        <v>44165</v>
      </c>
      <c r="AA280">
        <v>1</v>
      </c>
    </row>
    <row r="281" spans="1:27" x14ac:dyDescent="0.25">
      <c r="A281" s="3" t="s">
        <v>11</v>
      </c>
      <c r="B281">
        <v>10</v>
      </c>
      <c r="C281" t="s">
        <v>2</v>
      </c>
      <c r="D281" t="s">
        <v>7</v>
      </c>
      <c r="E281">
        <v>17</v>
      </c>
      <c r="F281">
        <v>44108</v>
      </c>
      <c r="G281">
        <v>0</v>
      </c>
      <c r="K281" s="2" t="s">
        <v>22</v>
      </c>
      <c r="L281">
        <v>16</v>
      </c>
      <c r="M281" t="s">
        <v>13</v>
      </c>
      <c r="N281" t="s">
        <v>10</v>
      </c>
      <c r="O281">
        <v>18</v>
      </c>
      <c r="P281">
        <v>44136</v>
      </c>
      <c r="Q281">
        <v>1</v>
      </c>
      <c r="U281" s="2" t="s">
        <v>22</v>
      </c>
      <c r="V281">
        <v>21</v>
      </c>
      <c r="W281" t="s">
        <v>14</v>
      </c>
      <c r="X281" t="s">
        <v>10</v>
      </c>
      <c r="Y281">
        <v>20</v>
      </c>
      <c r="Z281">
        <v>44165</v>
      </c>
      <c r="AA281">
        <v>1</v>
      </c>
    </row>
    <row r="282" spans="1:27" x14ac:dyDescent="0.25">
      <c r="A282" s="3" t="s">
        <v>11</v>
      </c>
      <c r="B282">
        <v>11</v>
      </c>
      <c r="C282" t="s">
        <v>2</v>
      </c>
      <c r="D282" t="s">
        <v>7</v>
      </c>
      <c r="E282">
        <v>18</v>
      </c>
      <c r="F282">
        <v>44109</v>
      </c>
      <c r="G282">
        <v>0</v>
      </c>
      <c r="K282" s="2" t="s">
        <v>22</v>
      </c>
      <c r="L282">
        <v>17</v>
      </c>
      <c r="M282" t="s">
        <v>13</v>
      </c>
      <c r="N282" t="s">
        <v>10</v>
      </c>
      <c r="O282">
        <v>18</v>
      </c>
      <c r="P282">
        <v>44136</v>
      </c>
      <c r="Q282">
        <v>1</v>
      </c>
      <c r="U282" s="2" t="s">
        <v>22</v>
      </c>
      <c r="V282">
        <v>22</v>
      </c>
      <c r="W282" t="s">
        <v>14</v>
      </c>
      <c r="X282" t="s">
        <v>10</v>
      </c>
      <c r="Y282">
        <v>20</v>
      </c>
      <c r="Z282">
        <v>44166</v>
      </c>
      <c r="AA282">
        <v>1</v>
      </c>
    </row>
    <row r="283" spans="1:27" x14ac:dyDescent="0.25">
      <c r="A283" s="3" t="s">
        <v>11</v>
      </c>
      <c r="B283">
        <v>12</v>
      </c>
      <c r="C283" t="s">
        <v>2</v>
      </c>
      <c r="D283" t="s">
        <v>7</v>
      </c>
      <c r="E283">
        <v>18</v>
      </c>
      <c r="F283">
        <v>44109</v>
      </c>
      <c r="G283">
        <v>0</v>
      </c>
      <c r="K283" s="2" t="s">
        <v>22</v>
      </c>
      <c r="L283">
        <v>18</v>
      </c>
      <c r="M283" t="s">
        <v>13</v>
      </c>
      <c r="N283" t="s">
        <v>10</v>
      </c>
      <c r="O283">
        <v>19</v>
      </c>
      <c r="P283">
        <v>44137</v>
      </c>
      <c r="Q283">
        <v>0</v>
      </c>
      <c r="U283" s="2" t="s">
        <v>22</v>
      </c>
      <c r="V283">
        <v>23</v>
      </c>
      <c r="W283" t="s">
        <v>14</v>
      </c>
      <c r="X283" t="s">
        <v>10</v>
      </c>
      <c r="Y283">
        <v>20</v>
      </c>
      <c r="Z283">
        <v>44167</v>
      </c>
      <c r="AA283">
        <v>1</v>
      </c>
    </row>
    <row r="284" spans="1:27" x14ac:dyDescent="0.25">
      <c r="A284" s="3" t="s">
        <v>11</v>
      </c>
      <c r="B284">
        <v>13</v>
      </c>
      <c r="C284" t="s">
        <v>2</v>
      </c>
      <c r="D284" t="s">
        <v>7</v>
      </c>
      <c r="E284">
        <v>18</v>
      </c>
      <c r="F284">
        <v>44109</v>
      </c>
      <c r="G284">
        <v>0</v>
      </c>
      <c r="K284" s="2" t="s">
        <v>22</v>
      </c>
      <c r="L284">
        <v>19</v>
      </c>
      <c r="M284" t="s">
        <v>13</v>
      </c>
      <c r="N284" t="s">
        <v>10</v>
      </c>
      <c r="O284">
        <v>19</v>
      </c>
      <c r="P284">
        <v>44137</v>
      </c>
      <c r="Q284">
        <v>0</v>
      </c>
      <c r="U284" s="2" t="s">
        <v>22</v>
      </c>
      <c r="V284">
        <v>24</v>
      </c>
      <c r="W284" t="s">
        <v>14</v>
      </c>
      <c r="X284" t="s">
        <v>10</v>
      </c>
      <c r="Y284">
        <v>20</v>
      </c>
      <c r="Z284">
        <v>44167</v>
      </c>
      <c r="AA284">
        <v>1</v>
      </c>
    </row>
    <row r="285" spans="1:27" x14ac:dyDescent="0.25">
      <c r="A285" s="3" t="s">
        <v>11</v>
      </c>
      <c r="B285">
        <v>14</v>
      </c>
      <c r="C285" t="s">
        <v>2</v>
      </c>
      <c r="D285" t="s">
        <v>7</v>
      </c>
      <c r="E285">
        <v>18</v>
      </c>
      <c r="F285">
        <v>44109</v>
      </c>
      <c r="G285">
        <v>0</v>
      </c>
      <c r="K285" s="2" t="s">
        <v>22</v>
      </c>
      <c r="L285">
        <v>20</v>
      </c>
      <c r="M285" t="s">
        <v>13</v>
      </c>
      <c r="N285" t="s">
        <v>10</v>
      </c>
      <c r="O285">
        <v>19</v>
      </c>
      <c r="P285">
        <v>44137</v>
      </c>
      <c r="Q285">
        <v>1</v>
      </c>
      <c r="U285" s="2" t="s">
        <v>22</v>
      </c>
      <c r="V285">
        <v>25</v>
      </c>
      <c r="W285" t="s">
        <v>14</v>
      </c>
      <c r="X285" t="s">
        <v>10</v>
      </c>
      <c r="Y285">
        <v>21</v>
      </c>
      <c r="Z285">
        <v>44167</v>
      </c>
      <c r="AA285">
        <v>1</v>
      </c>
    </row>
    <row r="286" spans="1:27" x14ac:dyDescent="0.25">
      <c r="A286" s="3" t="s">
        <v>11</v>
      </c>
      <c r="B286">
        <v>15</v>
      </c>
      <c r="C286" t="s">
        <v>2</v>
      </c>
      <c r="D286" t="s">
        <v>7</v>
      </c>
      <c r="E286">
        <v>18</v>
      </c>
      <c r="F286">
        <v>44109</v>
      </c>
      <c r="G286">
        <v>1</v>
      </c>
      <c r="K286" s="2" t="s">
        <v>22</v>
      </c>
      <c r="L286">
        <v>21</v>
      </c>
      <c r="M286" t="s">
        <v>13</v>
      </c>
      <c r="N286" t="s">
        <v>10</v>
      </c>
      <c r="O286">
        <v>19</v>
      </c>
      <c r="P286">
        <v>44137</v>
      </c>
      <c r="Q286">
        <v>1</v>
      </c>
      <c r="U286" s="2" t="s">
        <v>22</v>
      </c>
      <c r="V286">
        <v>26</v>
      </c>
      <c r="W286" t="s">
        <v>14</v>
      </c>
      <c r="X286" t="s">
        <v>10</v>
      </c>
      <c r="Y286">
        <v>22</v>
      </c>
      <c r="Z286">
        <v>44168</v>
      </c>
      <c r="AA286">
        <v>1</v>
      </c>
    </row>
    <row r="287" spans="1:27" x14ac:dyDescent="0.25">
      <c r="A287" s="3" t="s">
        <v>11</v>
      </c>
      <c r="B287">
        <v>16</v>
      </c>
      <c r="C287" t="s">
        <v>2</v>
      </c>
      <c r="D287" t="s">
        <v>7</v>
      </c>
      <c r="E287">
        <v>18</v>
      </c>
      <c r="F287">
        <v>44109</v>
      </c>
      <c r="G287">
        <v>1</v>
      </c>
      <c r="K287" s="2" t="s">
        <v>22</v>
      </c>
      <c r="L287">
        <v>22</v>
      </c>
      <c r="M287" t="s">
        <v>13</v>
      </c>
      <c r="N287" t="s">
        <v>10</v>
      </c>
      <c r="O287">
        <v>19</v>
      </c>
      <c r="P287">
        <v>44137</v>
      </c>
      <c r="Q287">
        <v>1</v>
      </c>
      <c r="U287" s="2" t="s">
        <v>22</v>
      </c>
      <c r="V287">
        <v>27</v>
      </c>
      <c r="W287" t="s">
        <v>14</v>
      </c>
      <c r="X287" t="s">
        <v>10</v>
      </c>
      <c r="Y287">
        <v>22</v>
      </c>
      <c r="Z287">
        <v>44168</v>
      </c>
      <c r="AA287">
        <v>1</v>
      </c>
    </row>
    <row r="288" spans="1:27" x14ac:dyDescent="0.25">
      <c r="A288" s="3" t="s">
        <v>11</v>
      </c>
      <c r="B288">
        <v>17</v>
      </c>
      <c r="C288" t="s">
        <v>2</v>
      </c>
      <c r="D288" t="s">
        <v>7</v>
      </c>
      <c r="E288">
        <v>18</v>
      </c>
      <c r="F288">
        <v>44109</v>
      </c>
      <c r="G288">
        <v>1</v>
      </c>
      <c r="K288" s="2" t="s">
        <v>22</v>
      </c>
      <c r="L288">
        <v>23</v>
      </c>
      <c r="M288" t="s">
        <v>13</v>
      </c>
      <c r="N288" t="s">
        <v>10</v>
      </c>
      <c r="O288">
        <v>19</v>
      </c>
      <c r="P288">
        <v>44137</v>
      </c>
      <c r="Q288">
        <v>1</v>
      </c>
      <c r="U288" s="3" t="s">
        <v>11</v>
      </c>
      <c r="V288">
        <v>1</v>
      </c>
      <c r="W288" t="s">
        <v>14</v>
      </c>
      <c r="X288" t="s">
        <v>3</v>
      </c>
      <c r="Y288">
        <v>21</v>
      </c>
      <c r="Z288">
        <v>44162</v>
      </c>
      <c r="AA288">
        <v>0</v>
      </c>
    </row>
    <row r="289" spans="1:27" x14ac:dyDescent="0.25">
      <c r="A289" s="3" t="s">
        <v>11</v>
      </c>
      <c r="B289">
        <v>18</v>
      </c>
      <c r="C289" t="s">
        <v>2</v>
      </c>
      <c r="D289" t="s">
        <v>7</v>
      </c>
      <c r="E289">
        <v>18</v>
      </c>
      <c r="F289">
        <v>44109</v>
      </c>
      <c r="G289">
        <v>1</v>
      </c>
      <c r="K289" s="2" t="s">
        <v>22</v>
      </c>
      <c r="L289">
        <v>24</v>
      </c>
      <c r="M289" t="s">
        <v>13</v>
      </c>
      <c r="N289" t="s">
        <v>10</v>
      </c>
      <c r="O289">
        <v>19</v>
      </c>
      <c r="P289">
        <v>44137</v>
      </c>
      <c r="Q289">
        <v>1</v>
      </c>
      <c r="U289" s="3" t="s">
        <v>11</v>
      </c>
      <c r="V289">
        <v>2</v>
      </c>
      <c r="W289" t="s">
        <v>14</v>
      </c>
      <c r="X289" t="s">
        <v>3</v>
      </c>
      <c r="Y289">
        <v>23</v>
      </c>
      <c r="Z289">
        <v>44162</v>
      </c>
      <c r="AA289">
        <v>0</v>
      </c>
    </row>
    <row r="290" spans="1:27" x14ac:dyDescent="0.25">
      <c r="A290" s="3" t="s">
        <v>11</v>
      </c>
      <c r="B290">
        <v>19</v>
      </c>
      <c r="C290" t="s">
        <v>2</v>
      </c>
      <c r="D290" t="s">
        <v>7</v>
      </c>
      <c r="E290">
        <v>18</v>
      </c>
      <c r="F290">
        <v>44109</v>
      </c>
      <c r="G290">
        <v>1</v>
      </c>
      <c r="K290" s="2" t="s">
        <v>22</v>
      </c>
      <c r="L290">
        <v>25</v>
      </c>
      <c r="M290" t="s">
        <v>13</v>
      </c>
      <c r="N290" t="s">
        <v>10</v>
      </c>
      <c r="O290">
        <v>19</v>
      </c>
      <c r="P290">
        <v>44137</v>
      </c>
      <c r="Q290">
        <v>1</v>
      </c>
      <c r="U290" s="3" t="s">
        <v>11</v>
      </c>
      <c r="V290">
        <v>3</v>
      </c>
      <c r="W290" t="s">
        <v>14</v>
      </c>
      <c r="X290" t="s">
        <v>3</v>
      </c>
      <c r="Y290">
        <v>23</v>
      </c>
      <c r="Z290">
        <v>44162</v>
      </c>
      <c r="AA290">
        <v>0</v>
      </c>
    </row>
    <row r="291" spans="1:27" x14ac:dyDescent="0.25">
      <c r="A291" s="3" t="s">
        <v>11</v>
      </c>
      <c r="B291">
        <v>20</v>
      </c>
      <c r="C291" t="s">
        <v>2</v>
      </c>
      <c r="D291" t="s">
        <v>7</v>
      </c>
      <c r="E291">
        <v>18</v>
      </c>
      <c r="F291">
        <v>44109</v>
      </c>
      <c r="G291">
        <v>1</v>
      </c>
      <c r="K291" s="2" t="s">
        <v>22</v>
      </c>
      <c r="L291">
        <v>26</v>
      </c>
      <c r="M291" t="s">
        <v>13</v>
      </c>
      <c r="N291" t="s">
        <v>10</v>
      </c>
      <c r="O291">
        <v>20</v>
      </c>
      <c r="P291">
        <v>44138</v>
      </c>
      <c r="Q291">
        <v>1</v>
      </c>
      <c r="U291" s="3" t="s">
        <v>11</v>
      </c>
      <c r="V291">
        <v>4</v>
      </c>
      <c r="W291" t="s">
        <v>14</v>
      </c>
      <c r="X291" t="s">
        <v>3</v>
      </c>
      <c r="Y291">
        <v>17</v>
      </c>
      <c r="Z291">
        <v>44163</v>
      </c>
      <c r="AA291">
        <v>0</v>
      </c>
    </row>
    <row r="292" spans="1:27" x14ac:dyDescent="0.25">
      <c r="A292" s="3" t="s">
        <v>11</v>
      </c>
      <c r="B292">
        <v>21</v>
      </c>
      <c r="C292" t="s">
        <v>2</v>
      </c>
      <c r="D292" t="s">
        <v>7</v>
      </c>
      <c r="E292">
        <v>19</v>
      </c>
      <c r="F292">
        <v>44110</v>
      </c>
      <c r="G292">
        <v>0</v>
      </c>
      <c r="K292" s="2" t="s">
        <v>22</v>
      </c>
      <c r="L292">
        <v>27</v>
      </c>
      <c r="M292" t="s">
        <v>13</v>
      </c>
      <c r="N292" t="s">
        <v>10</v>
      </c>
      <c r="O292">
        <v>20</v>
      </c>
      <c r="P292">
        <v>44138</v>
      </c>
      <c r="Q292">
        <v>1</v>
      </c>
      <c r="U292" s="3" t="s">
        <v>11</v>
      </c>
      <c r="V292">
        <v>5</v>
      </c>
      <c r="W292" t="s">
        <v>14</v>
      </c>
      <c r="X292" t="s">
        <v>3</v>
      </c>
      <c r="Y292">
        <v>17</v>
      </c>
      <c r="Z292">
        <v>44163</v>
      </c>
      <c r="AA292">
        <v>0</v>
      </c>
    </row>
    <row r="293" spans="1:27" x14ac:dyDescent="0.25">
      <c r="A293" s="3" t="s">
        <v>11</v>
      </c>
      <c r="B293">
        <v>22</v>
      </c>
      <c r="C293" t="s">
        <v>2</v>
      </c>
      <c r="D293" t="s">
        <v>7</v>
      </c>
      <c r="E293">
        <v>19</v>
      </c>
      <c r="F293">
        <v>44110</v>
      </c>
      <c r="G293">
        <v>0</v>
      </c>
      <c r="K293" s="2" t="s">
        <v>22</v>
      </c>
      <c r="L293">
        <v>28</v>
      </c>
      <c r="M293" t="s">
        <v>13</v>
      </c>
      <c r="N293" t="s">
        <v>10</v>
      </c>
      <c r="O293">
        <v>20</v>
      </c>
      <c r="P293">
        <v>44138</v>
      </c>
      <c r="Q293">
        <v>1</v>
      </c>
      <c r="U293" s="3" t="s">
        <v>11</v>
      </c>
      <c r="V293">
        <v>6</v>
      </c>
      <c r="W293" t="s">
        <v>14</v>
      </c>
      <c r="X293" t="s">
        <v>3</v>
      </c>
      <c r="Y293">
        <v>17</v>
      </c>
      <c r="Z293">
        <v>44163</v>
      </c>
      <c r="AA293">
        <v>0</v>
      </c>
    </row>
    <row r="294" spans="1:27" x14ac:dyDescent="0.25">
      <c r="A294" s="3" t="s">
        <v>11</v>
      </c>
      <c r="B294">
        <v>23</v>
      </c>
      <c r="C294" t="s">
        <v>2</v>
      </c>
      <c r="D294" t="s">
        <v>7</v>
      </c>
      <c r="E294">
        <v>19</v>
      </c>
      <c r="F294">
        <v>44110</v>
      </c>
      <c r="G294">
        <v>1</v>
      </c>
      <c r="K294" s="3" t="s">
        <v>11</v>
      </c>
      <c r="L294">
        <v>1</v>
      </c>
      <c r="M294" t="s">
        <v>13</v>
      </c>
      <c r="N294" t="s">
        <v>3</v>
      </c>
      <c r="O294">
        <v>17</v>
      </c>
      <c r="P294">
        <v>44135</v>
      </c>
      <c r="Q294">
        <v>0</v>
      </c>
      <c r="U294" s="3" t="s">
        <v>11</v>
      </c>
      <c r="V294">
        <v>7</v>
      </c>
      <c r="W294" t="s">
        <v>14</v>
      </c>
      <c r="X294" t="s">
        <v>3</v>
      </c>
      <c r="Y294">
        <v>18</v>
      </c>
      <c r="Z294">
        <v>44164</v>
      </c>
      <c r="AA294">
        <v>0</v>
      </c>
    </row>
    <row r="295" spans="1:27" x14ac:dyDescent="0.25">
      <c r="A295" s="3" t="s">
        <v>11</v>
      </c>
      <c r="B295">
        <v>24</v>
      </c>
      <c r="C295" t="s">
        <v>2</v>
      </c>
      <c r="D295" t="s">
        <v>7</v>
      </c>
      <c r="E295">
        <v>19</v>
      </c>
      <c r="F295">
        <v>44110</v>
      </c>
      <c r="G295">
        <v>1</v>
      </c>
      <c r="K295" s="3" t="s">
        <v>11</v>
      </c>
      <c r="L295">
        <v>2</v>
      </c>
      <c r="M295" t="s">
        <v>13</v>
      </c>
      <c r="N295" t="s">
        <v>3</v>
      </c>
      <c r="O295">
        <v>17</v>
      </c>
      <c r="P295">
        <v>44135</v>
      </c>
      <c r="Q295">
        <v>0</v>
      </c>
      <c r="U295" s="3" t="s">
        <v>11</v>
      </c>
      <c r="V295">
        <v>8</v>
      </c>
      <c r="W295" t="s">
        <v>14</v>
      </c>
      <c r="X295" t="s">
        <v>3</v>
      </c>
      <c r="Y295">
        <v>18</v>
      </c>
      <c r="Z295">
        <v>44164</v>
      </c>
      <c r="AA295">
        <v>1</v>
      </c>
    </row>
    <row r="296" spans="1:27" x14ac:dyDescent="0.25">
      <c r="A296" s="3" t="s">
        <v>11</v>
      </c>
      <c r="B296">
        <v>25</v>
      </c>
      <c r="C296" t="s">
        <v>2</v>
      </c>
      <c r="D296" t="s">
        <v>7</v>
      </c>
      <c r="E296">
        <v>19</v>
      </c>
      <c r="F296">
        <v>44110</v>
      </c>
      <c r="G296">
        <v>1</v>
      </c>
      <c r="K296" s="3" t="s">
        <v>11</v>
      </c>
      <c r="L296">
        <v>3</v>
      </c>
      <c r="M296" t="s">
        <v>13</v>
      </c>
      <c r="N296" t="s">
        <v>3</v>
      </c>
      <c r="O296">
        <v>17</v>
      </c>
      <c r="P296">
        <v>44135</v>
      </c>
      <c r="Q296">
        <v>0</v>
      </c>
      <c r="U296" s="3" t="s">
        <v>11</v>
      </c>
      <c r="V296">
        <v>9</v>
      </c>
      <c r="W296" t="s">
        <v>14</v>
      </c>
      <c r="X296" t="s">
        <v>3</v>
      </c>
      <c r="Y296">
        <v>18</v>
      </c>
      <c r="Z296">
        <v>44164</v>
      </c>
      <c r="AA296">
        <v>1</v>
      </c>
    </row>
    <row r="297" spans="1:27" x14ac:dyDescent="0.25">
      <c r="A297" s="3" t="s">
        <v>11</v>
      </c>
      <c r="B297">
        <v>26</v>
      </c>
      <c r="C297" t="s">
        <v>2</v>
      </c>
      <c r="D297" t="s">
        <v>7</v>
      </c>
      <c r="E297">
        <v>21</v>
      </c>
      <c r="F297">
        <v>44112</v>
      </c>
      <c r="G297">
        <v>0</v>
      </c>
      <c r="K297" s="3" t="s">
        <v>11</v>
      </c>
      <c r="L297">
        <v>4</v>
      </c>
      <c r="M297" t="s">
        <v>13</v>
      </c>
      <c r="N297" t="s">
        <v>3</v>
      </c>
      <c r="O297">
        <v>17</v>
      </c>
      <c r="P297">
        <v>44135</v>
      </c>
      <c r="Q297">
        <v>0</v>
      </c>
      <c r="U297" s="3" t="s">
        <v>11</v>
      </c>
      <c r="V297">
        <v>10</v>
      </c>
      <c r="W297" t="s">
        <v>14</v>
      </c>
      <c r="X297" t="s">
        <v>3</v>
      </c>
      <c r="Y297">
        <v>19</v>
      </c>
      <c r="Z297">
        <v>44164</v>
      </c>
      <c r="AA297">
        <v>1</v>
      </c>
    </row>
    <row r="298" spans="1:27" x14ac:dyDescent="0.25">
      <c r="A298" s="3" t="s">
        <v>11</v>
      </c>
      <c r="B298">
        <v>27</v>
      </c>
      <c r="C298" t="s">
        <v>2</v>
      </c>
      <c r="D298" t="s">
        <v>7</v>
      </c>
      <c r="E298">
        <v>21</v>
      </c>
      <c r="F298">
        <v>44112</v>
      </c>
      <c r="G298">
        <v>1</v>
      </c>
      <c r="K298" s="3" t="s">
        <v>11</v>
      </c>
      <c r="L298">
        <v>5</v>
      </c>
      <c r="M298" t="s">
        <v>13</v>
      </c>
      <c r="N298" t="s">
        <v>3</v>
      </c>
      <c r="O298">
        <v>17</v>
      </c>
      <c r="P298">
        <v>44135</v>
      </c>
      <c r="Q298">
        <v>0</v>
      </c>
      <c r="U298" s="3" t="s">
        <v>11</v>
      </c>
      <c r="V298">
        <v>11</v>
      </c>
      <c r="W298" t="s">
        <v>14</v>
      </c>
      <c r="X298" t="s">
        <v>3</v>
      </c>
      <c r="Y298">
        <v>19</v>
      </c>
      <c r="Z298">
        <v>44165</v>
      </c>
      <c r="AA298">
        <v>0</v>
      </c>
    </row>
    <row r="299" spans="1:27" x14ac:dyDescent="0.25">
      <c r="A299" s="3" t="s">
        <v>11</v>
      </c>
      <c r="B299">
        <v>28</v>
      </c>
      <c r="C299" t="s">
        <v>2</v>
      </c>
      <c r="D299" t="s">
        <v>7</v>
      </c>
      <c r="E299">
        <v>21</v>
      </c>
      <c r="F299">
        <v>44112</v>
      </c>
      <c r="G299">
        <v>1</v>
      </c>
      <c r="K299" s="3" t="s">
        <v>11</v>
      </c>
      <c r="L299">
        <v>6</v>
      </c>
      <c r="M299" t="s">
        <v>13</v>
      </c>
      <c r="N299" t="s">
        <v>3</v>
      </c>
      <c r="O299">
        <v>17</v>
      </c>
      <c r="P299">
        <v>44135</v>
      </c>
      <c r="Q299">
        <v>0</v>
      </c>
      <c r="U299" s="3" t="s">
        <v>11</v>
      </c>
      <c r="V299">
        <v>12</v>
      </c>
      <c r="W299" t="s">
        <v>14</v>
      </c>
      <c r="X299" t="s">
        <v>3</v>
      </c>
      <c r="Y299">
        <v>19</v>
      </c>
      <c r="Z299">
        <v>44165</v>
      </c>
      <c r="AA299">
        <v>0</v>
      </c>
    </row>
    <row r="300" spans="1:27" x14ac:dyDescent="0.25">
      <c r="A300" s="3" t="s">
        <v>11</v>
      </c>
      <c r="B300">
        <v>1</v>
      </c>
      <c r="C300" t="s">
        <v>2</v>
      </c>
      <c r="D300" t="s">
        <v>8</v>
      </c>
      <c r="E300">
        <v>18</v>
      </c>
      <c r="F300">
        <v>44109</v>
      </c>
      <c r="G300">
        <v>0</v>
      </c>
      <c r="K300" s="3" t="s">
        <v>11</v>
      </c>
      <c r="L300">
        <v>7</v>
      </c>
      <c r="M300" t="s">
        <v>13</v>
      </c>
      <c r="N300" t="s">
        <v>3</v>
      </c>
      <c r="O300">
        <v>17</v>
      </c>
      <c r="P300">
        <v>44135</v>
      </c>
      <c r="Q300">
        <v>0</v>
      </c>
      <c r="U300" s="3" t="s">
        <v>11</v>
      </c>
      <c r="V300">
        <v>13</v>
      </c>
      <c r="W300" t="s">
        <v>14</v>
      </c>
      <c r="X300" t="s">
        <v>3</v>
      </c>
      <c r="Y300">
        <v>19</v>
      </c>
      <c r="Z300">
        <v>44165</v>
      </c>
      <c r="AA300">
        <v>1</v>
      </c>
    </row>
    <row r="301" spans="1:27" x14ac:dyDescent="0.25">
      <c r="A301" s="3" t="s">
        <v>11</v>
      </c>
      <c r="B301">
        <v>2</v>
      </c>
      <c r="C301" t="s">
        <v>2</v>
      </c>
      <c r="D301" t="s">
        <v>8</v>
      </c>
      <c r="E301">
        <v>18</v>
      </c>
      <c r="F301">
        <v>44109</v>
      </c>
      <c r="G301">
        <v>0</v>
      </c>
      <c r="K301" s="3" t="s">
        <v>11</v>
      </c>
      <c r="L301">
        <v>8</v>
      </c>
      <c r="M301" t="s">
        <v>13</v>
      </c>
      <c r="N301" t="s">
        <v>3</v>
      </c>
      <c r="O301">
        <v>17</v>
      </c>
      <c r="P301">
        <v>44135</v>
      </c>
      <c r="Q301">
        <v>0</v>
      </c>
      <c r="U301" s="3" t="s">
        <v>11</v>
      </c>
      <c r="V301">
        <v>14</v>
      </c>
      <c r="W301" t="s">
        <v>14</v>
      </c>
      <c r="X301" t="s">
        <v>3</v>
      </c>
      <c r="Y301">
        <v>20</v>
      </c>
      <c r="Z301">
        <v>44165</v>
      </c>
      <c r="AA301">
        <v>1</v>
      </c>
    </row>
    <row r="302" spans="1:27" x14ac:dyDescent="0.25">
      <c r="A302" s="3" t="s">
        <v>11</v>
      </c>
      <c r="B302">
        <v>3</v>
      </c>
      <c r="C302" t="s">
        <v>2</v>
      </c>
      <c r="D302" t="s">
        <v>8</v>
      </c>
      <c r="E302">
        <v>18</v>
      </c>
      <c r="F302">
        <v>44109</v>
      </c>
      <c r="G302">
        <v>0</v>
      </c>
      <c r="K302" s="3" t="s">
        <v>11</v>
      </c>
      <c r="L302">
        <v>9</v>
      </c>
      <c r="M302" t="s">
        <v>13</v>
      </c>
      <c r="N302" t="s">
        <v>3</v>
      </c>
      <c r="O302">
        <v>17</v>
      </c>
      <c r="P302">
        <v>44135</v>
      </c>
      <c r="Q302">
        <v>1</v>
      </c>
      <c r="U302" s="3" t="s">
        <v>11</v>
      </c>
      <c r="V302">
        <v>15</v>
      </c>
      <c r="W302" t="s">
        <v>14</v>
      </c>
      <c r="X302" t="s">
        <v>3</v>
      </c>
      <c r="Y302">
        <v>20</v>
      </c>
      <c r="Z302">
        <v>44166</v>
      </c>
      <c r="AA302">
        <v>1</v>
      </c>
    </row>
    <row r="303" spans="1:27" x14ac:dyDescent="0.25">
      <c r="A303" s="3" t="s">
        <v>11</v>
      </c>
      <c r="B303">
        <v>4</v>
      </c>
      <c r="C303" t="s">
        <v>2</v>
      </c>
      <c r="D303" t="s">
        <v>8</v>
      </c>
      <c r="E303">
        <v>18</v>
      </c>
      <c r="F303">
        <v>44109</v>
      </c>
      <c r="G303">
        <v>0</v>
      </c>
      <c r="K303" s="3" t="s">
        <v>11</v>
      </c>
      <c r="L303">
        <v>10</v>
      </c>
      <c r="M303" t="s">
        <v>13</v>
      </c>
      <c r="N303" t="s">
        <v>3</v>
      </c>
      <c r="O303">
        <v>17</v>
      </c>
      <c r="P303">
        <v>44135</v>
      </c>
      <c r="Q303">
        <v>1</v>
      </c>
      <c r="U303" s="3" t="s">
        <v>11</v>
      </c>
      <c r="V303">
        <v>16</v>
      </c>
      <c r="W303" t="s">
        <v>14</v>
      </c>
      <c r="X303" t="s">
        <v>3</v>
      </c>
      <c r="Y303">
        <v>20</v>
      </c>
      <c r="Z303">
        <v>44166</v>
      </c>
      <c r="AA303">
        <v>1</v>
      </c>
    </row>
    <row r="304" spans="1:27" x14ac:dyDescent="0.25">
      <c r="A304" s="3" t="s">
        <v>11</v>
      </c>
      <c r="B304">
        <v>5</v>
      </c>
      <c r="C304" t="s">
        <v>2</v>
      </c>
      <c r="D304" t="s">
        <v>8</v>
      </c>
      <c r="E304">
        <v>18</v>
      </c>
      <c r="F304">
        <v>44109</v>
      </c>
      <c r="G304">
        <v>0</v>
      </c>
      <c r="K304" s="3" t="s">
        <v>11</v>
      </c>
      <c r="L304">
        <v>11</v>
      </c>
      <c r="M304" t="s">
        <v>13</v>
      </c>
      <c r="N304" t="s">
        <v>3</v>
      </c>
      <c r="O304">
        <v>18</v>
      </c>
      <c r="P304">
        <v>44136</v>
      </c>
      <c r="Q304">
        <v>0</v>
      </c>
      <c r="U304" s="3" t="s">
        <v>11</v>
      </c>
      <c r="V304">
        <v>17</v>
      </c>
      <c r="W304" t="s">
        <v>14</v>
      </c>
      <c r="X304" t="s">
        <v>3</v>
      </c>
      <c r="Y304">
        <v>20</v>
      </c>
      <c r="Z304">
        <v>44167</v>
      </c>
      <c r="AA304">
        <v>1</v>
      </c>
    </row>
    <row r="305" spans="1:27" x14ac:dyDescent="0.25">
      <c r="A305" s="3" t="s">
        <v>11</v>
      </c>
      <c r="B305">
        <v>6</v>
      </c>
      <c r="C305" t="s">
        <v>2</v>
      </c>
      <c r="D305" t="s">
        <v>8</v>
      </c>
      <c r="E305">
        <v>18</v>
      </c>
      <c r="F305">
        <v>44109</v>
      </c>
      <c r="G305">
        <v>0</v>
      </c>
      <c r="K305" s="3" t="s">
        <v>11</v>
      </c>
      <c r="L305">
        <v>12</v>
      </c>
      <c r="M305" t="s">
        <v>13</v>
      </c>
      <c r="N305" t="s">
        <v>3</v>
      </c>
      <c r="O305">
        <v>18</v>
      </c>
      <c r="P305">
        <v>44136</v>
      </c>
      <c r="Q305">
        <v>0</v>
      </c>
      <c r="U305" s="3" t="s">
        <v>11</v>
      </c>
      <c r="V305">
        <v>18</v>
      </c>
      <c r="W305" t="s">
        <v>14</v>
      </c>
      <c r="X305" t="s">
        <v>3</v>
      </c>
      <c r="Y305">
        <v>21</v>
      </c>
      <c r="Z305">
        <v>44168</v>
      </c>
      <c r="AA305">
        <v>1</v>
      </c>
    </row>
    <row r="306" spans="1:27" x14ac:dyDescent="0.25">
      <c r="A306" s="3" t="s">
        <v>11</v>
      </c>
      <c r="B306">
        <v>7</v>
      </c>
      <c r="C306" t="s">
        <v>2</v>
      </c>
      <c r="D306" t="s">
        <v>8</v>
      </c>
      <c r="E306">
        <v>18</v>
      </c>
      <c r="F306">
        <v>44109</v>
      </c>
      <c r="G306">
        <v>0</v>
      </c>
      <c r="K306" s="3" t="s">
        <v>11</v>
      </c>
      <c r="L306">
        <v>13</v>
      </c>
      <c r="M306" t="s">
        <v>13</v>
      </c>
      <c r="N306" t="s">
        <v>3</v>
      </c>
      <c r="O306">
        <v>18</v>
      </c>
      <c r="P306">
        <v>44136</v>
      </c>
      <c r="Q306">
        <v>0</v>
      </c>
      <c r="U306" s="3" t="s">
        <v>11</v>
      </c>
      <c r="V306">
        <v>19</v>
      </c>
      <c r="W306" t="s">
        <v>14</v>
      </c>
      <c r="X306" t="s">
        <v>3</v>
      </c>
      <c r="Y306">
        <v>21</v>
      </c>
      <c r="Z306">
        <v>44168</v>
      </c>
      <c r="AA306">
        <v>1</v>
      </c>
    </row>
    <row r="307" spans="1:27" x14ac:dyDescent="0.25">
      <c r="A307" s="3" t="s">
        <v>11</v>
      </c>
      <c r="B307">
        <v>8</v>
      </c>
      <c r="C307" t="s">
        <v>2</v>
      </c>
      <c r="D307" t="s">
        <v>8</v>
      </c>
      <c r="E307">
        <v>18</v>
      </c>
      <c r="F307">
        <v>44109</v>
      </c>
      <c r="G307">
        <v>1</v>
      </c>
      <c r="K307" s="3" t="s">
        <v>11</v>
      </c>
      <c r="L307">
        <v>14</v>
      </c>
      <c r="M307" t="s">
        <v>13</v>
      </c>
      <c r="N307" t="s">
        <v>3</v>
      </c>
      <c r="O307">
        <v>18</v>
      </c>
      <c r="P307">
        <v>44136</v>
      </c>
      <c r="Q307">
        <v>0</v>
      </c>
      <c r="U307" s="3" t="s">
        <v>11</v>
      </c>
      <c r="V307">
        <v>20</v>
      </c>
      <c r="W307" t="s">
        <v>14</v>
      </c>
      <c r="X307" t="s">
        <v>3</v>
      </c>
      <c r="Y307">
        <v>22</v>
      </c>
      <c r="Z307">
        <v>44169</v>
      </c>
      <c r="AA307">
        <v>1</v>
      </c>
    </row>
    <row r="308" spans="1:27" x14ac:dyDescent="0.25">
      <c r="A308" s="3" t="s">
        <v>11</v>
      </c>
      <c r="B308">
        <v>9</v>
      </c>
      <c r="C308" t="s">
        <v>2</v>
      </c>
      <c r="D308" t="s">
        <v>8</v>
      </c>
      <c r="E308">
        <v>19</v>
      </c>
      <c r="F308">
        <v>44110</v>
      </c>
      <c r="G308">
        <v>0</v>
      </c>
      <c r="K308" s="3" t="s">
        <v>11</v>
      </c>
      <c r="L308">
        <v>15</v>
      </c>
      <c r="M308" t="s">
        <v>13</v>
      </c>
      <c r="N308" t="s">
        <v>3</v>
      </c>
      <c r="O308">
        <v>18</v>
      </c>
      <c r="P308">
        <v>44136</v>
      </c>
      <c r="Q308">
        <v>1</v>
      </c>
      <c r="U308" s="3" t="s">
        <v>11</v>
      </c>
      <c r="V308">
        <v>21</v>
      </c>
      <c r="W308" t="s">
        <v>14</v>
      </c>
      <c r="X308" t="s">
        <v>3</v>
      </c>
      <c r="Y308">
        <v>23</v>
      </c>
      <c r="Z308">
        <v>44170</v>
      </c>
      <c r="AA308">
        <v>0</v>
      </c>
    </row>
    <row r="309" spans="1:27" x14ac:dyDescent="0.25">
      <c r="A309" s="3" t="s">
        <v>11</v>
      </c>
      <c r="B309">
        <v>10</v>
      </c>
      <c r="C309" t="s">
        <v>2</v>
      </c>
      <c r="D309" t="s">
        <v>8</v>
      </c>
      <c r="E309">
        <v>19</v>
      </c>
      <c r="F309">
        <v>44110</v>
      </c>
      <c r="G309">
        <v>0</v>
      </c>
      <c r="K309" s="3" t="s">
        <v>11</v>
      </c>
      <c r="L309">
        <v>16</v>
      </c>
      <c r="M309" t="s">
        <v>13</v>
      </c>
      <c r="N309" t="s">
        <v>3</v>
      </c>
      <c r="O309">
        <v>18</v>
      </c>
      <c r="P309">
        <v>44136</v>
      </c>
      <c r="Q309">
        <v>1</v>
      </c>
      <c r="U309" s="3" t="s">
        <v>11</v>
      </c>
      <c r="V309">
        <v>22</v>
      </c>
      <c r="W309" t="s">
        <v>14</v>
      </c>
      <c r="X309" t="s">
        <v>3</v>
      </c>
      <c r="Y309">
        <v>23</v>
      </c>
      <c r="Z309">
        <v>44170</v>
      </c>
      <c r="AA309">
        <v>1</v>
      </c>
    </row>
    <row r="310" spans="1:27" x14ac:dyDescent="0.25">
      <c r="A310" s="3" t="s">
        <v>11</v>
      </c>
      <c r="B310">
        <v>11</v>
      </c>
      <c r="C310" t="s">
        <v>2</v>
      </c>
      <c r="D310" t="s">
        <v>8</v>
      </c>
      <c r="E310">
        <v>19</v>
      </c>
      <c r="F310">
        <v>44110</v>
      </c>
      <c r="G310">
        <v>0</v>
      </c>
      <c r="K310" s="3" t="s">
        <v>11</v>
      </c>
      <c r="L310">
        <v>17</v>
      </c>
      <c r="M310" t="s">
        <v>13</v>
      </c>
      <c r="N310" t="s">
        <v>3</v>
      </c>
      <c r="O310">
        <v>18</v>
      </c>
      <c r="P310">
        <v>44136</v>
      </c>
      <c r="Q310">
        <v>1</v>
      </c>
      <c r="U310" s="3" t="s">
        <v>11</v>
      </c>
      <c r="V310">
        <v>1</v>
      </c>
      <c r="W310" t="s">
        <v>14</v>
      </c>
      <c r="X310" t="s">
        <v>7</v>
      </c>
      <c r="Y310">
        <v>24</v>
      </c>
      <c r="Z310">
        <v>44162</v>
      </c>
      <c r="AA310">
        <v>0</v>
      </c>
    </row>
    <row r="311" spans="1:27" x14ac:dyDescent="0.25">
      <c r="A311" s="3" t="s">
        <v>11</v>
      </c>
      <c r="B311">
        <v>12</v>
      </c>
      <c r="C311" t="s">
        <v>2</v>
      </c>
      <c r="D311" t="s">
        <v>8</v>
      </c>
      <c r="E311">
        <v>19</v>
      </c>
      <c r="F311">
        <v>44110</v>
      </c>
      <c r="G311">
        <v>0</v>
      </c>
      <c r="K311" s="3" t="s">
        <v>11</v>
      </c>
      <c r="L311">
        <v>18</v>
      </c>
      <c r="M311" t="s">
        <v>13</v>
      </c>
      <c r="N311" t="s">
        <v>3</v>
      </c>
      <c r="O311">
        <v>18</v>
      </c>
      <c r="P311">
        <v>44136</v>
      </c>
      <c r="Q311">
        <v>1</v>
      </c>
      <c r="U311" s="3" t="s">
        <v>11</v>
      </c>
      <c r="V311">
        <v>2</v>
      </c>
      <c r="W311" t="s">
        <v>14</v>
      </c>
      <c r="X311" t="s">
        <v>7</v>
      </c>
      <c r="Y311">
        <v>25</v>
      </c>
      <c r="Z311">
        <v>44162</v>
      </c>
      <c r="AA311">
        <v>0</v>
      </c>
    </row>
    <row r="312" spans="1:27" x14ac:dyDescent="0.25">
      <c r="A312" s="3" t="s">
        <v>11</v>
      </c>
      <c r="B312">
        <v>13</v>
      </c>
      <c r="C312" t="s">
        <v>2</v>
      </c>
      <c r="D312" t="s">
        <v>8</v>
      </c>
      <c r="E312">
        <v>19</v>
      </c>
      <c r="F312">
        <v>44110</v>
      </c>
      <c r="G312">
        <v>0</v>
      </c>
      <c r="K312" s="3" t="s">
        <v>11</v>
      </c>
      <c r="L312">
        <v>19</v>
      </c>
      <c r="M312" t="s">
        <v>13</v>
      </c>
      <c r="N312" t="s">
        <v>3</v>
      </c>
      <c r="O312">
        <v>18</v>
      </c>
      <c r="P312">
        <v>44136</v>
      </c>
      <c r="Q312">
        <v>1</v>
      </c>
      <c r="U312" s="3" t="s">
        <v>11</v>
      </c>
      <c r="V312">
        <v>3</v>
      </c>
      <c r="W312" t="s">
        <v>14</v>
      </c>
      <c r="X312" t="s">
        <v>7</v>
      </c>
      <c r="Y312">
        <v>25</v>
      </c>
      <c r="Z312">
        <v>44162</v>
      </c>
      <c r="AA312">
        <v>0</v>
      </c>
    </row>
    <row r="313" spans="1:27" x14ac:dyDescent="0.25">
      <c r="A313" s="3" t="s">
        <v>11</v>
      </c>
      <c r="B313">
        <v>14</v>
      </c>
      <c r="C313" t="s">
        <v>2</v>
      </c>
      <c r="D313" t="s">
        <v>8</v>
      </c>
      <c r="E313">
        <v>19</v>
      </c>
      <c r="F313">
        <v>44110</v>
      </c>
      <c r="G313">
        <v>0</v>
      </c>
      <c r="K313" s="3" t="s">
        <v>11</v>
      </c>
      <c r="L313">
        <v>20</v>
      </c>
      <c r="M313" t="s">
        <v>13</v>
      </c>
      <c r="N313" t="s">
        <v>3</v>
      </c>
      <c r="O313">
        <v>18</v>
      </c>
      <c r="P313">
        <v>44136</v>
      </c>
      <c r="Q313">
        <v>1</v>
      </c>
      <c r="U313" s="3" t="s">
        <v>11</v>
      </c>
      <c r="V313">
        <v>4</v>
      </c>
      <c r="W313" t="s">
        <v>14</v>
      </c>
      <c r="X313" t="s">
        <v>7</v>
      </c>
      <c r="Y313">
        <v>17</v>
      </c>
      <c r="Z313">
        <v>44163</v>
      </c>
      <c r="AA313">
        <v>0</v>
      </c>
    </row>
    <row r="314" spans="1:27" x14ac:dyDescent="0.25">
      <c r="A314" s="3" t="s">
        <v>11</v>
      </c>
      <c r="B314">
        <v>15</v>
      </c>
      <c r="C314" t="s">
        <v>2</v>
      </c>
      <c r="D314" t="s">
        <v>8</v>
      </c>
      <c r="E314">
        <v>19</v>
      </c>
      <c r="F314">
        <v>44110</v>
      </c>
      <c r="G314">
        <v>0</v>
      </c>
      <c r="K314" s="3" t="s">
        <v>11</v>
      </c>
      <c r="L314">
        <v>21</v>
      </c>
      <c r="M314" t="s">
        <v>13</v>
      </c>
      <c r="N314" t="s">
        <v>3</v>
      </c>
      <c r="O314">
        <v>18</v>
      </c>
      <c r="P314">
        <v>44136</v>
      </c>
      <c r="Q314">
        <v>1</v>
      </c>
      <c r="U314" s="3" t="s">
        <v>11</v>
      </c>
      <c r="V314">
        <v>5</v>
      </c>
      <c r="W314" t="s">
        <v>14</v>
      </c>
      <c r="X314" t="s">
        <v>7</v>
      </c>
      <c r="Y314">
        <v>17</v>
      </c>
      <c r="Z314">
        <v>44163</v>
      </c>
      <c r="AA314">
        <v>0</v>
      </c>
    </row>
    <row r="315" spans="1:27" x14ac:dyDescent="0.25">
      <c r="A315" s="3" t="s">
        <v>11</v>
      </c>
      <c r="B315">
        <v>16</v>
      </c>
      <c r="C315" t="s">
        <v>2</v>
      </c>
      <c r="D315" t="s">
        <v>8</v>
      </c>
      <c r="E315">
        <v>19</v>
      </c>
      <c r="F315">
        <v>44110</v>
      </c>
      <c r="G315">
        <v>1</v>
      </c>
      <c r="K315" s="3" t="s">
        <v>11</v>
      </c>
      <c r="L315">
        <v>22</v>
      </c>
      <c r="M315" t="s">
        <v>13</v>
      </c>
      <c r="N315" t="s">
        <v>3</v>
      </c>
      <c r="O315">
        <v>18</v>
      </c>
      <c r="P315">
        <v>44136</v>
      </c>
      <c r="Q315">
        <v>1</v>
      </c>
      <c r="U315" s="3" t="s">
        <v>11</v>
      </c>
      <c r="V315">
        <v>6</v>
      </c>
      <c r="W315" t="s">
        <v>14</v>
      </c>
      <c r="X315" t="s">
        <v>7</v>
      </c>
      <c r="Y315">
        <v>17</v>
      </c>
      <c r="Z315">
        <v>44163</v>
      </c>
      <c r="AA315">
        <v>1</v>
      </c>
    </row>
    <row r="316" spans="1:27" x14ac:dyDescent="0.25">
      <c r="A316" s="3" t="s">
        <v>11</v>
      </c>
      <c r="B316">
        <v>17</v>
      </c>
      <c r="C316" t="s">
        <v>2</v>
      </c>
      <c r="D316" t="s">
        <v>8</v>
      </c>
      <c r="E316">
        <v>19</v>
      </c>
      <c r="F316">
        <v>44110</v>
      </c>
      <c r="G316">
        <v>1</v>
      </c>
      <c r="K316" s="3" t="s">
        <v>11</v>
      </c>
      <c r="L316">
        <v>23</v>
      </c>
      <c r="M316" t="s">
        <v>13</v>
      </c>
      <c r="N316" t="s">
        <v>3</v>
      </c>
      <c r="O316">
        <v>19</v>
      </c>
      <c r="P316">
        <v>44137</v>
      </c>
      <c r="Q316">
        <v>0</v>
      </c>
      <c r="U316" s="3" t="s">
        <v>11</v>
      </c>
      <c r="V316">
        <v>7</v>
      </c>
      <c r="W316" t="s">
        <v>14</v>
      </c>
      <c r="X316" t="s">
        <v>7</v>
      </c>
      <c r="Y316">
        <v>18</v>
      </c>
      <c r="Z316">
        <v>44164</v>
      </c>
      <c r="AA316">
        <v>0</v>
      </c>
    </row>
    <row r="317" spans="1:27" x14ac:dyDescent="0.25">
      <c r="A317" s="3" t="s">
        <v>11</v>
      </c>
      <c r="B317">
        <v>18</v>
      </c>
      <c r="C317" t="s">
        <v>2</v>
      </c>
      <c r="D317" t="s">
        <v>8</v>
      </c>
      <c r="E317">
        <v>19</v>
      </c>
      <c r="F317">
        <v>44110</v>
      </c>
      <c r="G317">
        <v>1</v>
      </c>
      <c r="K317" s="3" t="s">
        <v>11</v>
      </c>
      <c r="L317">
        <v>24</v>
      </c>
      <c r="M317" t="s">
        <v>13</v>
      </c>
      <c r="N317" t="s">
        <v>3</v>
      </c>
      <c r="O317">
        <v>19</v>
      </c>
      <c r="P317">
        <v>44137</v>
      </c>
      <c r="Q317">
        <v>0</v>
      </c>
      <c r="U317" s="3" t="s">
        <v>11</v>
      </c>
      <c r="V317">
        <v>8</v>
      </c>
      <c r="W317" t="s">
        <v>14</v>
      </c>
      <c r="X317" t="s">
        <v>7</v>
      </c>
      <c r="Y317">
        <v>18</v>
      </c>
      <c r="Z317">
        <v>44164</v>
      </c>
      <c r="AA317">
        <v>0</v>
      </c>
    </row>
    <row r="318" spans="1:27" x14ac:dyDescent="0.25">
      <c r="A318" s="3" t="s">
        <v>11</v>
      </c>
      <c r="B318">
        <v>19</v>
      </c>
      <c r="C318" t="s">
        <v>2</v>
      </c>
      <c r="D318" t="s">
        <v>8</v>
      </c>
      <c r="E318">
        <v>19</v>
      </c>
      <c r="F318">
        <v>44110</v>
      </c>
      <c r="G318">
        <v>1</v>
      </c>
      <c r="K318" s="3" t="s">
        <v>11</v>
      </c>
      <c r="L318">
        <v>25</v>
      </c>
      <c r="M318" t="s">
        <v>13</v>
      </c>
      <c r="N318" t="s">
        <v>3</v>
      </c>
      <c r="O318">
        <v>19</v>
      </c>
      <c r="P318">
        <v>44137</v>
      </c>
      <c r="Q318">
        <v>1</v>
      </c>
      <c r="U318" s="3" t="s">
        <v>11</v>
      </c>
      <c r="V318">
        <v>9</v>
      </c>
      <c r="W318" t="s">
        <v>14</v>
      </c>
      <c r="X318" t="s">
        <v>7</v>
      </c>
      <c r="Y318">
        <v>18</v>
      </c>
      <c r="Z318">
        <v>44164</v>
      </c>
      <c r="AA318">
        <v>0</v>
      </c>
    </row>
    <row r="319" spans="1:27" x14ac:dyDescent="0.25">
      <c r="A319" s="3" t="s">
        <v>11</v>
      </c>
      <c r="B319">
        <v>20</v>
      </c>
      <c r="C319" t="s">
        <v>2</v>
      </c>
      <c r="D319" t="s">
        <v>8</v>
      </c>
      <c r="E319">
        <v>19</v>
      </c>
      <c r="F319">
        <v>44110</v>
      </c>
      <c r="G319">
        <v>1</v>
      </c>
      <c r="K319" s="3" t="s">
        <v>11</v>
      </c>
      <c r="L319">
        <v>26</v>
      </c>
      <c r="M319" t="s">
        <v>13</v>
      </c>
      <c r="N319" t="s">
        <v>3</v>
      </c>
      <c r="O319">
        <v>19</v>
      </c>
      <c r="P319">
        <v>44137</v>
      </c>
      <c r="Q319">
        <v>1</v>
      </c>
      <c r="U319" s="3" t="s">
        <v>11</v>
      </c>
      <c r="V319">
        <v>10</v>
      </c>
      <c r="W319" t="s">
        <v>14</v>
      </c>
      <c r="X319" t="s">
        <v>7</v>
      </c>
      <c r="Y319">
        <v>19</v>
      </c>
      <c r="Z319">
        <v>44164</v>
      </c>
      <c r="AA319">
        <v>1</v>
      </c>
    </row>
    <row r="320" spans="1:27" x14ac:dyDescent="0.25">
      <c r="A320" s="3" t="s">
        <v>11</v>
      </c>
      <c r="B320">
        <v>21</v>
      </c>
      <c r="C320" t="s">
        <v>2</v>
      </c>
      <c r="D320" t="s">
        <v>8</v>
      </c>
      <c r="E320">
        <v>19</v>
      </c>
      <c r="F320">
        <v>44110</v>
      </c>
      <c r="G320">
        <v>1</v>
      </c>
      <c r="K320" s="3" t="s">
        <v>11</v>
      </c>
      <c r="L320">
        <v>27</v>
      </c>
      <c r="M320" t="s">
        <v>13</v>
      </c>
      <c r="N320" t="s">
        <v>3</v>
      </c>
      <c r="O320">
        <v>19</v>
      </c>
      <c r="P320">
        <v>44137</v>
      </c>
      <c r="Q320">
        <v>1</v>
      </c>
      <c r="U320" s="3" t="s">
        <v>11</v>
      </c>
      <c r="V320">
        <v>11</v>
      </c>
      <c r="W320" t="s">
        <v>14</v>
      </c>
      <c r="X320" t="s">
        <v>7</v>
      </c>
      <c r="Y320">
        <v>19</v>
      </c>
      <c r="Z320">
        <v>44165</v>
      </c>
      <c r="AA320">
        <v>0</v>
      </c>
    </row>
    <row r="321" spans="1:27" x14ac:dyDescent="0.25">
      <c r="A321" s="3" t="s">
        <v>11</v>
      </c>
      <c r="B321">
        <v>22</v>
      </c>
      <c r="C321" t="s">
        <v>2</v>
      </c>
      <c r="D321" t="s">
        <v>8</v>
      </c>
      <c r="E321">
        <v>20</v>
      </c>
      <c r="F321">
        <v>44111</v>
      </c>
      <c r="G321">
        <v>0</v>
      </c>
      <c r="K321" s="3" t="s">
        <v>11</v>
      </c>
      <c r="L321">
        <v>28</v>
      </c>
      <c r="M321" t="s">
        <v>13</v>
      </c>
      <c r="N321" t="s">
        <v>3</v>
      </c>
      <c r="O321">
        <v>19</v>
      </c>
      <c r="P321">
        <v>44137</v>
      </c>
      <c r="Q321">
        <v>1</v>
      </c>
      <c r="U321" s="3" t="s">
        <v>11</v>
      </c>
      <c r="V321">
        <v>12</v>
      </c>
      <c r="W321" t="s">
        <v>14</v>
      </c>
      <c r="X321" t="s">
        <v>7</v>
      </c>
      <c r="Y321">
        <v>19</v>
      </c>
      <c r="Z321">
        <v>44165</v>
      </c>
      <c r="AA321">
        <v>1</v>
      </c>
    </row>
    <row r="322" spans="1:27" x14ac:dyDescent="0.25">
      <c r="A322" s="3" t="s">
        <v>11</v>
      </c>
      <c r="B322">
        <v>23</v>
      </c>
      <c r="C322" t="s">
        <v>2</v>
      </c>
      <c r="D322" t="s">
        <v>8</v>
      </c>
      <c r="E322">
        <v>20</v>
      </c>
      <c r="F322">
        <v>44111</v>
      </c>
      <c r="G322">
        <v>1</v>
      </c>
      <c r="K322" s="3" t="s">
        <v>11</v>
      </c>
      <c r="L322">
        <v>1</v>
      </c>
      <c r="M322" t="s">
        <v>13</v>
      </c>
      <c r="N322" t="s">
        <v>7</v>
      </c>
      <c r="O322">
        <v>17</v>
      </c>
      <c r="P322">
        <v>44135</v>
      </c>
      <c r="Q322">
        <v>0</v>
      </c>
      <c r="U322" s="3" t="s">
        <v>11</v>
      </c>
      <c r="V322">
        <v>13</v>
      </c>
      <c r="W322" t="s">
        <v>14</v>
      </c>
      <c r="X322" t="s">
        <v>7</v>
      </c>
      <c r="Y322">
        <v>19</v>
      </c>
      <c r="Z322">
        <v>44165</v>
      </c>
      <c r="AA322">
        <v>1</v>
      </c>
    </row>
    <row r="323" spans="1:27" x14ac:dyDescent="0.25">
      <c r="A323" s="3" t="s">
        <v>11</v>
      </c>
      <c r="B323">
        <v>24</v>
      </c>
      <c r="C323" t="s">
        <v>2</v>
      </c>
      <c r="D323" t="s">
        <v>8</v>
      </c>
      <c r="E323">
        <v>20</v>
      </c>
      <c r="F323">
        <v>44111</v>
      </c>
      <c r="G323">
        <v>1</v>
      </c>
      <c r="K323" s="3" t="s">
        <v>11</v>
      </c>
      <c r="L323">
        <v>2</v>
      </c>
      <c r="M323" t="s">
        <v>13</v>
      </c>
      <c r="N323" t="s">
        <v>7</v>
      </c>
      <c r="O323">
        <v>17</v>
      </c>
      <c r="P323">
        <v>44135</v>
      </c>
      <c r="Q323">
        <v>0</v>
      </c>
      <c r="U323" s="3" t="s">
        <v>11</v>
      </c>
      <c r="V323">
        <v>14</v>
      </c>
      <c r="W323" t="s">
        <v>14</v>
      </c>
      <c r="X323" t="s">
        <v>7</v>
      </c>
      <c r="Y323">
        <v>20</v>
      </c>
      <c r="Z323">
        <v>44166</v>
      </c>
      <c r="AA323">
        <v>0</v>
      </c>
    </row>
    <row r="324" spans="1:27" x14ac:dyDescent="0.25">
      <c r="A324" s="3" t="s">
        <v>11</v>
      </c>
      <c r="B324">
        <v>25</v>
      </c>
      <c r="C324" t="s">
        <v>2</v>
      </c>
      <c r="D324" t="s">
        <v>8</v>
      </c>
      <c r="E324">
        <v>21</v>
      </c>
      <c r="F324">
        <v>44112</v>
      </c>
      <c r="G324">
        <v>1</v>
      </c>
      <c r="K324" s="3" t="s">
        <v>11</v>
      </c>
      <c r="L324">
        <v>3</v>
      </c>
      <c r="M324" t="s">
        <v>13</v>
      </c>
      <c r="N324" t="s">
        <v>7</v>
      </c>
      <c r="O324">
        <v>17</v>
      </c>
      <c r="P324">
        <v>44135</v>
      </c>
      <c r="Q324">
        <v>0</v>
      </c>
      <c r="U324" s="3" t="s">
        <v>11</v>
      </c>
      <c r="V324">
        <v>15</v>
      </c>
      <c r="W324" t="s">
        <v>14</v>
      </c>
      <c r="X324" t="s">
        <v>7</v>
      </c>
      <c r="Y324">
        <v>20</v>
      </c>
      <c r="Z324">
        <v>44166</v>
      </c>
      <c r="AA324">
        <v>0</v>
      </c>
    </row>
    <row r="325" spans="1:27" x14ac:dyDescent="0.25">
      <c r="A325" s="3" t="s">
        <v>11</v>
      </c>
      <c r="B325">
        <v>26</v>
      </c>
      <c r="C325" t="s">
        <v>2</v>
      </c>
      <c r="D325" t="s">
        <v>8</v>
      </c>
      <c r="E325">
        <v>22</v>
      </c>
      <c r="F325">
        <v>44113</v>
      </c>
      <c r="G325">
        <v>1</v>
      </c>
      <c r="K325" s="3" t="s">
        <v>11</v>
      </c>
      <c r="L325">
        <v>4</v>
      </c>
      <c r="M325" t="s">
        <v>13</v>
      </c>
      <c r="N325" t="s">
        <v>7</v>
      </c>
      <c r="O325">
        <v>17</v>
      </c>
      <c r="P325">
        <v>44135</v>
      </c>
      <c r="Q325">
        <v>0</v>
      </c>
      <c r="U325" s="3" t="s">
        <v>11</v>
      </c>
      <c r="V325">
        <v>16</v>
      </c>
      <c r="W325" t="s">
        <v>14</v>
      </c>
      <c r="X325" t="s">
        <v>7</v>
      </c>
      <c r="Y325">
        <v>20</v>
      </c>
      <c r="Z325">
        <v>44166</v>
      </c>
      <c r="AA325">
        <v>1</v>
      </c>
    </row>
    <row r="326" spans="1:27" x14ac:dyDescent="0.25">
      <c r="A326" s="3" t="s">
        <v>11</v>
      </c>
      <c r="B326">
        <v>27</v>
      </c>
      <c r="C326" t="s">
        <v>2</v>
      </c>
      <c r="D326" t="s">
        <v>8</v>
      </c>
      <c r="E326">
        <v>22</v>
      </c>
      <c r="F326">
        <v>44113</v>
      </c>
      <c r="G326">
        <v>1</v>
      </c>
      <c r="K326" s="3" t="s">
        <v>11</v>
      </c>
      <c r="L326">
        <v>5</v>
      </c>
      <c r="M326" t="s">
        <v>13</v>
      </c>
      <c r="N326" t="s">
        <v>7</v>
      </c>
      <c r="O326">
        <v>17</v>
      </c>
      <c r="P326">
        <v>44135</v>
      </c>
      <c r="Q326">
        <v>0</v>
      </c>
      <c r="U326" s="3" t="s">
        <v>11</v>
      </c>
      <c r="V326">
        <v>17</v>
      </c>
      <c r="W326" t="s">
        <v>14</v>
      </c>
      <c r="X326" t="s">
        <v>7</v>
      </c>
      <c r="Y326">
        <v>21</v>
      </c>
      <c r="Z326">
        <v>44166</v>
      </c>
      <c r="AA326">
        <v>1</v>
      </c>
    </row>
    <row r="327" spans="1:27" x14ac:dyDescent="0.25">
      <c r="A327" s="3" t="s">
        <v>11</v>
      </c>
      <c r="B327">
        <v>28</v>
      </c>
      <c r="C327" t="s">
        <v>2</v>
      </c>
      <c r="D327" t="s">
        <v>8</v>
      </c>
      <c r="E327">
        <v>24</v>
      </c>
      <c r="F327">
        <v>44115</v>
      </c>
      <c r="G327">
        <v>1</v>
      </c>
      <c r="K327" s="3" t="s">
        <v>11</v>
      </c>
      <c r="L327">
        <v>6</v>
      </c>
      <c r="M327" t="s">
        <v>13</v>
      </c>
      <c r="N327" t="s">
        <v>7</v>
      </c>
      <c r="O327">
        <v>17</v>
      </c>
      <c r="P327">
        <v>44135</v>
      </c>
      <c r="Q327">
        <v>0</v>
      </c>
      <c r="U327" s="3" t="s">
        <v>11</v>
      </c>
      <c r="V327">
        <v>18</v>
      </c>
      <c r="W327" t="s">
        <v>14</v>
      </c>
      <c r="X327" t="s">
        <v>7</v>
      </c>
      <c r="Y327">
        <v>21</v>
      </c>
      <c r="Z327">
        <v>44167</v>
      </c>
      <c r="AA327">
        <v>1</v>
      </c>
    </row>
    <row r="328" spans="1:27" x14ac:dyDescent="0.25">
      <c r="A328" s="3" t="s">
        <v>11</v>
      </c>
      <c r="B328">
        <v>1</v>
      </c>
      <c r="C328" t="s">
        <v>2</v>
      </c>
      <c r="D328" t="s">
        <v>9</v>
      </c>
      <c r="E328">
        <v>17</v>
      </c>
      <c r="F328">
        <v>44108</v>
      </c>
      <c r="G328">
        <v>0</v>
      </c>
      <c r="K328" s="3" t="s">
        <v>11</v>
      </c>
      <c r="L328">
        <v>7</v>
      </c>
      <c r="M328" t="s">
        <v>13</v>
      </c>
      <c r="N328" t="s">
        <v>7</v>
      </c>
      <c r="O328">
        <v>17</v>
      </c>
      <c r="P328">
        <v>44135</v>
      </c>
      <c r="Q328">
        <v>1</v>
      </c>
      <c r="U328" s="3" t="s">
        <v>11</v>
      </c>
      <c r="V328">
        <v>19</v>
      </c>
      <c r="W328" t="s">
        <v>14</v>
      </c>
      <c r="X328" t="s">
        <v>7</v>
      </c>
      <c r="Y328">
        <v>21</v>
      </c>
      <c r="Z328">
        <v>44168</v>
      </c>
      <c r="AA328">
        <v>0</v>
      </c>
    </row>
    <row r="329" spans="1:27" x14ac:dyDescent="0.25">
      <c r="A329" s="3" t="s">
        <v>11</v>
      </c>
      <c r="B329">
        <v>2</v>
      </c>
      <c r="C329" t="s">
        <v>2</v>
      </c>
      <c r="D329" t="s">
        <v>9</v>
      </c>
      <c r="E329">
        <v>17</v>
      </c>
      <c r="F329">
        <v>44108</v>
      </c>
      <c r="G329">
        <v>0</v>
      </c>
      <c r="K329" s="3" t="s">
        <v>11</v>
      </c>
      <c r="L329">
        <v>8</v>
      </c>
      <c r="M329" t="s">
        <v>13</v>
      </c>
      <c r="N329" t="s">
        <v>7</v>
      </c>
      <c r="O329">
        <v>18</v>
      </c>
      <c r="P329">
        <v>44136</v>
      </c>
      <c r="Q329">
        <v>0</v>
      </c>
      <c r="U329" s="3" t="s">
        <v>11</v>
      </c>
      <c r="V329">
        <v>20</v>
      </c>
      <c r="W329" t="s">
        <v>14</v>
      </c>
      <c r="X329" t="s">
        <v>7</v>
      </c>
      <c r="Y329">
        <v>21</v>
      </c>
      <c r="Z329">
        <v>44168</v>
      </c>
      <c r="AA329">
        <v>0</v>
      </c>
    </row>
    <row r="330" spans="1:27" x14ac:dyDescent="0.25">
      <c r="A330" s="3" t="s">
        <v>11</v>
      </c>
      <c r="B330">
        <v>3</v>
      </c>
      <c r="C330" t="s">
        <v>2</v>
      </c>
      <c r="D330" t="s">
        <v>9</v>
      </c>
      <c r="E330">
        <v>17</v>
      </c>
      <c r="F330">
        <v>44108</v>
      </c>
      <c r="G330">
        <v>0</v>
      </c>
      <c r="K330" s="3" t="s">
        <v>11</v>
      </c>
      <c r="L330">
        <v>9</v>
      </c>
      <c r="M330" t="s">
        <v>13</v>
      </c>
      <c r="N330" t="s">
        <v>7</v>
      </c>
      <c r="O330">
        <v>18</v>
      </c>
      <c r="P330">
        <v>44136</v>
      </c>
      <c r="Q330">
        <v>0</v>
      </c>
      <c r="U330" s="3" t="s">
        <v>11</v>
      </c>
      <c r="V330">
        <v>21</v>
      </c>
      <c r="W330" t="s">
        <v>14</v>
      </c>
      <c r="X330" t="s">
        <v>7</v>
      </c>
      <c r="Y330">
        <v>22</v>
      </c>
      <c r="Z330">
        <v>44168</v>
      </c>
      <c r="AA330">
        <v>1</v>
      </c>
    </row>
    <row r="331" spans="1:27" x14ac:dyDescent="0.25">
      <c r="A331" s="3" t="s">
        <v>11</v>
      </c>
      <c r="B331">
        <v>4</v>
      </c>
      <c r="C331" t="s">
        <v>2</v>
      </c>
      <c r="D331" t="s">
        <v>9</v>
      </c>
      <c r="E331">
        <v>18</v>
      </c>
      <c r="F331">
        <v>44109</v>
      </c>
      <c r="G331">
        <v>0</v>
      </c>
      <c r="K331" s="3" t="s">
        <v>11</v>
      </c>
      <c r="L331">
        <v>10</v>
      </c>
      <c r="M331" t="s">
        <v>13</v>
      </c>
      <c r="N331" t="s">
        <v>7</v>
      </c>
      <c r="O331">
        <v>18</v>
      </c>
      <c r="P331">
        <v>44136</v>
      </c>
      <c r="Q331">
        <v>0</v>
      </c>
      <c r="U331" s="3" t="s">
        <v>11</v>
      </c>
      <c r="V331">
        <v>22</v>
      </c>
      <c r="W331" t="s">
        <v>14</v>
      </c>
      <c r="X331" t="s">
        <v>7</v>
      </c>
      <c r="Y331">
        <v>23</v>
      </c>
      <c r="Z331">
        <v>44168</v>
      </c>
      <c r="AA331">
        <v>1</v>
      </c>
    </row>
    <row r="332" spans="1:27" x14ac:dyDescent="0.25">
      <c r="A332" s="3" t="s">
        <v>11</v>
      </c>
      <c r="B332">
        <v>5</v>
      </c>
      <c r="C332" t="s">
        <v>2</v>
      </c>
      <c r="D332" t="s">
        <v>9</v>
      </c>
      <c r="E332">
        <v>18</v>
      </c>
      <c r="F332">
        <v>44109</v>
      </c>
      <c r="G332">
        <v>0</v>
      </c>
      <c r="K332" s="3" t="s">
        <v>11</v>
      </c>
      <c r="L332">
        <v>11</v>
      </c>
      <c r="M332" t="s">
        <v>13</v>
      </c>
      <c r="N332" t="s">
        <v>7</v>
      </c>
      <c r="O332">
        <v>18</v>
      </c>
      <c r="P332">
        <v>44136</v>
      </c>
      <c r="Q332">
        <v>0</v>
      </c>
      <c r="U332" s="3" t="s">
        <v>11</v>
      </c>
      <c r="V332">
        <v>23</v>
      </c>
      <c r="W332" t="s">
        <v>14</v>
      </c>
      <c r="X332" t="s">
        <v>7</v>
      </c>
      <c r="Y332">
        <v>23</v>
      </c>
      <c r="Z332">
        <v>44169</v>
      </c>
      <c r="AA332">
        <v>1</v>
      </c>
    </row>
    <row r="333" spans="1:27" x14ac:dyDescent="0.25">
      <c r="A333" s="3" t="s">
        <v>11</v>
      </c>
      <c r="B333">
        <v>6</v>
      </c>
      <c r="C333" t="s">
        <v>2</v>
      </c>
      <c r="D333" t="s">
        <v>9</v>
      </c>
      <c r="E333">
        <v>18</v>
      </c>
      <c r="F333">
        <v>44109</v>
      </c>
      <c r="G333">
        <v>0</v>
      </c>
      <c r="K333" s="3" t="s">
        <v>11</v>
      </c>
      <c r="L333">
        <v>12</v>
      </c>
      <c r="M333" t="s">
        <v>13</v>
      </c>
      <c r="N333" t="s">
        <v>7</v>
      </c>
      <c r="O333">
        <v>18</v>
      </c>
      <c r="P333">
        <v>44136</v>
      </c>
      <c r="Q333">
        <v>0</v>
      </c>
      <c r="U333" s="3" t="s">
        <v>11</v>
      </c>
      <c r="V333">
        <v>24</v>
      </c>
      <c r="W333" t="s">
        <v>14</v>
      </c>
      <c r="X333" t="s">
        <v>7</v>
      </c>
      <c r="Y333">
        <v>23</v>
      </c>
      <c r="Z333">
        <v>44170</v>
      </c>
      <c r="AA333">
        <v>1</v>
      </c>
    </row>
    <row r="334" spans="1:27" x14ac:dyDescent="0.25">
      <c r="A334" s="3" t="s">
        <v>11</v>
      </c>
      <c r="B334">
        <v>7</v>
      </c>
      <c r="C334" t="s">
        <v>2</v>
      </c>
      <c r="D334" t="s">
        <v>9</v>
      </c>
      <c r="E334">
        <v>18</v>
      </c>
      <c r="F334">
        <v>44109</v>
      </c>
      <c r="G334">
        <v>0</v>
      </c>
      <c r="K334" s="3" t="s">
        <v>11</v>
      </c>
      <c r="L334">
        <v>13</v>
      </c>
      <c r="M334" t="s">
        <v>13</v>
      </c>
      <c r="N334" t="s">
        <v>7</v>
      </c>
      <c r="O334">
        <v>18</v>
      </c>
      <c r="P334">
        <v>44136</v>
      </c>
      <c r="Q334">
        <v>0</v>
      </c>
      <c r="U334" s="3" t="s">
        <v>11</v>
      </c>
      <c r="V334">
        <v>1</v>
      </c>
      <c r="W334" t="s">
        <v>14</v>
      </c>
      <c r="X334" t="s">
        <v>8</v>
      </c>
      <c r="Y334">
        <v>23</v>
      </c>
      <c r="Z334">
        <v>44163</v>
      </c>
      <c r="AA334">
        <v>0</v>
      </c>
    </row>
    <row r="335" spans="1:27" x14ac:dyDescent="0.25">
      <c r="A335" s="3" t="s">
        <v>11</v>
      </c>
      <c r="B335">
        <v>8</v>
      </c>
      <c r="C335" t="s">
        <v>2</v>
      </c>
      <c r="D335" t="s">
        <v>9</v>
      </c>
      <c r="E335">
        <v>18</v>
      </c>
      <c r="F335">
        <v>44109</v>
      </c>
      <c r="G335">
        <v>0</v>
      </c>
      <c r="K335" s="3" t="s">
        <v>11</v>
      </c>
      <c r="L335">
        <v>14</v>
      </c>
      <c r="M335" t="s">
        <v>13</v>
      </c>
      <c r="N335" t="s">
        <v>7</v>
      </c>
      <c r="O335">
        <v>18</v>
      </c>
      <c r="P335">
        <v>44136</v>
      </c>
      <c r="Q335">
        <v>1</v>
      </c>
      <c r="U335" s="3" t="s">
        <v>11</v>
      </c>
      <c r="V335">
        <v>2</v>
      </c>
      <c r="W335" t="s">
        <v>14</v>
      </c>
      <c r="X335" t="s">
        <v>8</v>
      </c>
      <c r="Y335">
        <v>24</v>
      </c>
      <c r="Z335">
        <v>44163</v>
      </c>
      <c r="AA335">
        <v>0</v>
      </c>
    </row>
    <row r="336" spans="1:27" x14ac:dyDescent="0.25">
      <c r="A336" s="3" t="s">
        <v>11</v>
      </c>
      <c r="B336">
        <v>9</v>
      </c>
      <c r="C336" t="s">
        <v>2</v>
      </c>
      <c r="D336" t="s">
        <v>9</v>
      </c>
      <c r="E336">
        <v>18</v>
      </c>
      <c r="F336">
        <v>44109</v>
      </c>
      <c r="G336">
        <v>1</v>
      </c>
      <c r="K336" s="3" t="s">
        <v>11</v>
      </c>
      <c r="L336">
        <v>15</v>
      </c>
      <c r="M336" t="s">
        <v>13</v>
      </c>
      <c r="N336" t="s">
        <v>7</v>
      </c>
      <c r="O336">
        <v>18</v>
      </c>
      <c r="P336">
        <v>44136</v>
      </c>
      <c r="Q336">
        <v>1</v>
      </c>
      <c r="U336" s="3" t="s">
        <v>11</v>
      </c>
      <c r="V336">
        <v>3</v>
      </c>
      <c r="W336" t="s">
        <v>14</v>
      </c>
      <c r="X336" t="s">
        <v>8</v>
      </c>
      <c r="Y336">
        <v>25</v>
      </c>
      <c r="Z336">
        <v>44164</v>
      </c>
      <c r="AA336">
        <v>0</v>
      </c>
    </row>
    <row r="337" spans="1:27" x14ac:dyDescent="0.25">
      <c r="A337" s="3" t="s">
        <v>11</v>
      </c>
      <c r="B337">
        <v>10</v>
      </c>
      <c r="C337" t="s">
        <v>2</v>
      </c>
      <c r="D337" t="s">
        <v>9</v>
      </c>
      <c r="E337">
        <v>19</v>
      </c>
      <c r="F337">
        <v>44110</v>
      </c>
      <c r="G337">
        <v>0</v>
      </c>
      <c r="K337" s="3" t="s">
        <v>11</v>
      </c>
      <c r="L337">
        <v>16</v>
      </c>
      <c r="M337" t="s">
        <v>13</v>
      </c>
      <c r="N337" t="s">
        <v>7</v>
      </c>
      <c r="O337">
        <v>18</v>
      </c>
      <c r="P337">
        <v>44136</v>
      </c>
      <c r="Q337">
        <v>1</v>
      </c>
      <c r="U337" s="3" t="s">
        <v>11</v>
      </c>
      <c r="V337">
        <v>4</v>
      </c>
      <c r="W337" t="s">
        <v>14</v>
      </c>
      <c r="X337" t="s">
        <v>8</v>
      </c>
      <c r="Y337">
        <v>18</v>
      </c>
      <c r="Z337">
        <v>44164</v>
      </c>
      <c r="AA337">
        <v>0</v>
      </c>
    </row>
    <row r="338" spans="1:27" x14ac:dyDescent="0.25">
      <c r="A338" s="3" t="s">
        <v>11</v>
      </c>
      <c r="B338">
        <v>11</v>
      </c>
      <c r="C338" t="s">
        <v>2</v>
      </c>
      <c r="D338" t="s">
        <v>9</v>
      </c>
      <c r="E338">
        <v>19</v>
      </c>
      <c r="F338">
        <v>44110</v>
      </c>
      <c r="G338">
        <v>0</v>
      </c>
      <c r="K338" s="3" t="s">
        <v>11</v>
      </c>
      <c r="L338">
        <v>17</v>
      </c>
      <c r="M338" t="s">
        <v>13</v>
      </c>
      <c r="N338" t="s">
        <v>7</v>
      </c>
      <c r="O338">
        <v>18</v>
      </c>
      <c r="P338">
        <v>44136</v>
      </c>
      <c r="Q338">
        <v>1</v>
      </c>
      <c r="U338" s="3" t="s">
        <v>11</v>
      </c>
      <c r="V338">
        <v>5</v>
      </c>
      <c r="W338" t="s">
        <v>14</v>
      </c>
      <c r="X338" t="s">
        <v>8</v>
      </c>
      <c r="Y338">
        <v>18</v>
      </c>
      <c r="Z338">
        <v>44164</v>
      </c>
      <c r="AA338">
        <v>0</v>
      </c>
    </row>
    <row r="339" spans="1:27" x14ac:dyDescent="0.25">
      <c r="A339" s="3" t="s">
        <v>11</v>
      </c>
      <c r="B339">
        <v>12</v>
      </c>
      <c r="C339" t="s">
        <v>2</v>
      </c>
      <c r="D339" t="s">
        <v>9</v>
      </c>
      <c r="E339">
        <v>19</v>
      </c>
      <c r="F339">
        <v>44110</v>
      </c>
      <c r="G339">
        <v>0</v>
      </c>
      <c r="K339" s="3" t="s">
        <v>11</v>
      </c>
      <c r="L339">
        <v>18</v>
      </c>
      <c r="M339" t="s">
        <v>13</v>
      </c>
      <c r="N339" t="s">
        <v>7</v>
      </c>
      <c r="O339">
        <v>19</v>
      </c>
      <c r="P339">
        <v>44137</v>
      </c>
      <c r="Q339">
        <v>0</v>
      </c>
      <c r="U339" s="3" t="s">
        <v>11</v>
      </c>
      <c r="V339">
        <v>6</v>
      </c>
      <c r="W339" t="s">
        <v>14</v>
      </c>
      <c r="X339" t="s">
        <v>8</v>
      </c>
      <c r="Y339">
        <v>19</v>
      </c>
      <c r="Z339">
        <v>44164</v>
      </c>
      <c r="AA339">
        <v>0</v>
      </c>
    </row>
    <row r="340" spans="1:27" x14ac:dyDescent="0.25">
      <c r="A340" s="3" t="s">
        <v>11</v>
      </c>
      <c r="B340">
        <v>13</v>
      </c>
      <c r="C340" t="s">
        <v>2</v>
      </c>
      <c r="D340" t="s">
        <v>9</v>
      </c>
      <c r="E340">
        <v>19</v>
      </c>
      <c r="F340">
        <v>44110</v>
      </c>
      <c r="G340">
        <v>1</v>
      </c>
      <c r="K340" s="3" t="s">
        <v>11</v>
      </c>
      <c r="L340">
        <v>19</v>
      </c>
      <c r="M340" t="s">
        <v>13</v>
      </c>
      <c r="N340" t="s">
        <v>7</v>
      </c>
      <c r="O340">
        <v>19</v>
      </c>
      <c r="P340">
        <v>44137</v>
      </c>
      <c r="Q340">
        <v>0</v>
      </c>
      <c r="U340" s="3" t="s">
        <v>11</v>
      </c>
      <c r="V340">
        <v>7</v>
      </c>
      <c r="W340" t="s">
        <v>14</v>
      </c>
      <c r="X340" t="s">
        <v>8</v>
      </c>
      <c r="Y340">
        <v>19</v>
      </c>
      <c r="Z340">
        <v>44164</v>
      </c>
      <c r="AA340">
        <v>0</v>
      </c>
    </row>
    <row r="341" spans="1:27" x14ac:dyDescent="0.25">
      <c r="A341" s="3" t="s">
        <v>11</v>
      </c>
      <c r="B341">
        <v>14</v>
      </c>
      <c r="C341" t="s">
        <v>2</v>
      </c>
      <c r="D341" t="s">
        <v>9</v>
      </c>
      <c r="E341">
        <v>19</v>
      </c>
      <c r="F341">
        <v>44110</v>
      </c>
      <c r="G341">
        <v>1</v>
      </c>
      <c r="K341" s="3" t="s">
        <v>11</v>
      </c>
      <c r="L341">
        <v>20</v>
      </c>
      <c r="M341" t="s">
        <v>13</v>
      </c>
      <c r="N341" t="s">
        <v>7</v>
      </c>
      <c r="O341">
        <v>19</v>
      </c>
      <c r="P341">
        <v>44137</v>
      </c>
      <c r="Q341">
        <v>0</v>
      </c>
      <c r="U341" s="3" t="s">
        <v>11</v>
      </c>
      <c r="V341">
        <v>8</v>
      </c>
      <c r="W341" t="s">
        <v>14</v>
      </c>
      <c r="X341" t="s">
        <v>8</v>
      </c>
      <c r="Y341">
        <v>19</v>
      </c>
      <c r="Z341">
        <v>44164</v>
      </c>
      <c r="AA341">
        <v>1</v>
      </c>
    </row>
    <row r="342" spans="1:27" x14ac:dyDescent="0.25">
      <c r="A342" s="3" t="s">
        <v>11</v>
      </c>
      <c r="B342">
        <v>15</v>
      </c>
      <c r="C342" t="s">
        <v>2</v>
      </c>
      <c r="D342" t="s">
        <v>9</v>
      </c>
      <c r="E342">
        <v>20</v>
      </c>
      <c r="F342">
        <v>44111</v>
      </c>
      <c r="G342">
        <v>0</v>
      </c>
      <c r="K342" s="3" t="s">
        <v>11</v>
      </c>
      <c r="L342">
        <v>21</v>
      </c>
      <c r="M342" t="s">
        <v>13</v>
      </c>
      <c r="N342" t="s">
        <v>7</v>
      </c>
      <c r="O342">
        <v>19</v>
      </c>
      <c r="P342">
        <v>44137</v>
      </c>
      <c r="Q342">
        <v>1</v>
      </c>
      <c r="U342" s="3" t="s">
        <v>11</v>
      </c>
      <c r="V342">
        <v>9</v>
      </c>
      <c r="W342" t="s">
        <v>14</v>
      </c>
      <c r="X342" t="s">
        <v>8</v>
      </c>
      <c r="Y342">
        <v>19</v>
      </c>
      <c r="Z342">
        <v>44164</v>
      </c>
      <c r="AA342">
        <v>1</v>
      </c>
    </row>
    <row r="343" spans="1:27" x14ac:dyDescent="0.25">
      <c r="A343" s="3" t="s">
        <v>11</v>
      </c>
      <c r="B343">
        <v>16</v>
      </c>
      <c r="C343" t="s">
        <v>2</v>
      </c>
      <c r="D343" t="s">
        <v>9</v>
      </c>
      <c r="E343">
        <v>20</v>
      </c>
      <c r="F343">
        <v>44111</v>
      </c>
      <c r="G343">
        <v>1</v>
      </c>
      <c r="K343" s="3" t="s">
        <v>11</v>
      </c>
      <c r="L343">
        <v>22</v>
      </c>
      <c r="M343" t="s">
        <v>13</v>
      </c>
      <c r="N343" t="s">
        <v>7</v>
      </c>
      <c r="O343">
        <v>19</v>
      </c>
      <c r="P343">
        <v>44137</v>
      </c>
      <c r="Q343">
        <v>1</v>
      </c>
      <c r="U343" s="3" t="s">
        <v>11</v>
      </c>
      <c r="V343">
        <v>10</v>
      </c>
      <c r="W343" t="s">
        <v>14</v>
      </c>
      <c r="X343" t="s">
        <v>8</v>
      </c>
      <c r="Y343">
        <v>19</v>
      </c>
      <c r="Z343">
        <v>44165</v>
      </c>
      <c r="AA343">
        <v>0</v>
      </c>
    </row>
    <row r="344" spans="1:27" x14ac:dyDescent="0.25">
      <c r="A344" s="3" t="s">
        <v>11</v>
      </c>
      <c r="B344">
        <v>17</v>
      </c>
      <c r="C344" t="s">
        <v>2</v>
      </c>
      <c r="D344" t="s">
        <v>9</v>
      </c>
      <c r="E344">
        <v>20</v>
      </c>
      <c r="F344">
        <v>44111</v>
      </c>
      <c r="G344">
        <v>1</v>
      </c>
      <c r="K344" s="3" t="s">
        <v>11</v>
      </c>
      <c r="L344">
        <v>23</v>
      </c>
      <c r="M344" t="s">
        <v>13</v>
      </c>
      <c r="N344" t="s">
        <v>7</v>
      </c>
      <c r="O344">
        <v>20</v>
      </c>
      <c r="P344">
        <v>44138</v>
      </c>
      <c r="Q344">
        <v>0</v>
      </c>
      <c r="U344" s="3" t="s">
        <v>11</v>
      </c>
      <c r="V344">
        <v>11</v>
      </c>
      <c r="W344" t="s">
        <v>14</v>
      </c>
      <c r="X344" t="s">
        <v>8</v>
      </c>
      <c r="Y344">
        <v>19</v>
      </c>
      <c r="Z344">
        <v>44165</v>
      </c>
      <c r="AA344">
        <v>0</v>
      </c>
    </row>
    <row r="345" spans="1:27" x14ac:dyDescent="0.25">
      <c r="A345" s="3" t="s">
        <v>11</v>
      </c>
      <c r="B345">
        <v>18</v>
      </c>
      <c r="C345" t="s">
        <v>2</v>
      </c>
      <c r="D345" t="s">
        <v>9</v>
      </c>
      <c r="E345">
        <v>20</v>
      </c>
      <c r="F345">
        <v>44111</v>
      </c>
      <c r="G345">
        <v>1</v>
      </c>
      <c r="K345" s="3" t="s">
        <v>11</v>
      </c>
      <c r="L345">
        <v>24</v>
      </c>
      <c r="M345" t="s">
        <v>13</v>
      </c>
      <c r="N345" t="s">
        <v>7</v>
      </c>
      <c r="O345">
        <v>20</v>
      </c>
      <c r="P345">
        <v>44138</v>
      </c>
      <c r="Q345">
        <v>1</v>
      </c>
      <c r="U345" s="3" t="s">
        <v>11</v>
      </c>
      <c r="V345">
        <v>12</v>
      </c>
      <c r="W345" t="s">
        <v>14</v>
      </c>
      <c r="X345" t="s">
        <v>8</v>
      </c>
      <c r="Y345">
        <v>19</v>
      </c>
      <c r="Z345">
        <v>44165</v>
      </c>
      <c r="AA345">
        <v>0</v>
      </c>
    </row>
    <row r="346" spans="1:27" x14ac:dyDescent="0.25">
      <c r="A346" s="3" t="s">
        <v>11</v>
      </c>
      <c r="B346">
        <v>19</v>
      </c>
      <c r="C346" t="s">
        <v>2</v>
      </c>
      <c r="D346" t="s">
        <v>9</v>
      </c>
      <c r="E346">
        <v>20</v>
      </c>
      <c r="F346">
        <v>44111</v>
      </c>
      <c r="G346">
        <v>1</v>
      </c>
      <c r="K346" s="3" t="s">
        <v>11</v>
      </c>
      <c r="L346">
        <v>25</v>
      </c>
      <c r="M346" t="s">
        <v>13</v>
      </c>
      <c r="N346" t="s">
        <v>7</v>
      </c>
      <c r="O346">
        <v>21</v>
      </c>
      <c r="P346">
        <v>44139</v>
      </c>
      <c r="Q346">
        <v>1</v>
      </c>
      <c r="U346" s="3" t="s">
        <v>11</v>
      </c>
      <c r="V346">
        <v>13</v>
      </c>
      <c r="W346" t="s">
        <v>14</v>
      </c>
      <c r="X346" t="s">
        <v>8</v>
      </c>
      <c r="Y346">
        <v>20</v>
      </c>
      <c r="Z346">
        <v>44165</v>
      </c>
      <c r="AA346">
        <v>1</v>
      </c>
    </row>
    <row r="347" spans="1:27" x14ac:dyDescent="0.25">
      <c r="A347" s="3" t="s">
        <v>11</v>
      </c>
      <c r="B347">
        <v>20</v>
      </c>
      <c r="C347" t="s">
        <v>2</v>
      </c>
      <c r="D347" t="s">
        <v>9</v>
      </c>
      <c r="E347">
        <v>21</v>
      </c>
      <c r="F347">
        <v>44112</v>
      </c>
      <c r="G347">
        <v>0</v>
      </c>
      <c r="K347" s="3" t="s">
        <v>11</v>
      </c>
      <c r="L347">
        <v>1</v>
      </c>
      <c r="M347" t="s">
        <v>13</v>
      </c>
      <c r="N347" t="s">
        <v>8</v>
      </c>
      <c r="O347">
        <v>17</v>
      </c>
      <c r="P347">
        <v>44135</v>
      </c>
      <c r="Q347">
        <v>0</v>
      </c>
      <c r="U347" s="3" t="s">
        <v>11</v>
      </c>
      <c r="V347">
        <v>14</v>
      </c>
      <c r="W347" t="s">
        <v>14</v>
      </c>
      <c r="X347" t="s">
        <v>8</v>
      </c>
      <c r="Y347">
        <v>20</v>
      </c>
      <c r="Z347">
        <v>44165</v>
      </c>
      <c r="AA347">
        <v>1</v>
      </c>
    </row>
    <row r="348" spans="1:27" x14ac:dyDescent="0.25">
      <c r="A348" s="3" t="s">
        <v>11</v>
      </c>
      <c r="B348">
        <v>21</v>
      </c>
      <c r="C348" t="s">
        <v>2</v>
      </c>
      <c r="D348" t="s">
        <v>9</v>
      </c>
      <c r="E348">
        <v>21</v>
      </c>
      <c r="F348">
        <v>44112</v>
      </c>
      <c r="G348">
        <v>1</v>
      </c>
      <c r="K348" s="3" t="s">
        <v>11</v>
      </c>
      <c r="L348">
        <v>2</v>
      </c>
      <c r="M348" t="s">
        <v>13</v>
      </c>
      <c r="N348" t="s">
        <v>8</v>
      </c>
      <c r="O348">
        <v>17</v>
      </c>
      <c r="P348">
        <v>44135</v>
      </c>
      <c r="Q348">
        <v>0</v>
      </c>
      <c r="U348" s="3" t="s">
        <v>11</v>
      </c>
      <c r="V348">
        <v>15</v>
      </c>
      <c r="W348" t="s">
        <v>14</v>
      </c>
      <c r="X348" t="s">
        <v>8</v>
      </c>
      <c r="Y348">
        <v>20</v>
      </c>
      <c r="Z348">
        <v>44165</v>
      </c>
      <c r="AA348">
        <v>1</v>
      </c>
    </row>
    <row r="349" spans="1:27" x14ac:dyDescent="0.25">
      <c r="A349" s="3" t="s">
        <v>11</v>
      </c>
      <c r="B349">
        <v>22</v>
      </c>
      <c r="C349" t="s">
        <v>2</v>
      </c>
      <c r="D349" t="s">
        <v>9</v>
      </c>
      <c r="E349">
        <v>21</v>
      </c>
      <c r="F349">
        <v>44112</v>
      </c>
      <c r="G349">
        <v>1</v>
      </c>
      <c r="K349" s="3" t="s">
        <v>11</v>
      </c>
      <c r="L349">
        <v>3</v>
      </c>
      <c r="M349" t="s">
        <v>13</v>
      </c>
      <c r="N349" t="s">
        <v>8</v>
      </c>
      <c r="O349">
        <v>17</v>
      </c>
      <c r="P349">
        <v>44135</v>
      </c>
      <c r="Q349">
        <v>0</v>
      </c>
      <c r="U349" s="3" t="s">
        <v>11</v>
      </c>
      <c r="V349">
        <v>16</v>
      </c>
      <c r="W349" t="s">
        <v>14</v>
      </c>
      <c r="X349" t="s">
        <v>8</v>
      </c>
      <c r="Y349">
        <v>20</v>
      </c>
      <c r="Z349">
        <v>44165</v>
      </c>
      <c r="AA349">
        <v>1</v>
      </c>
    </row>
    <row r="350" spans="1:27" x14ac:dyDescent="0.25">
      <c r="A350" s="3" t="s">
        <v>11</v>
      </c>
      <c r="B350">
        <v>23</v>
      </c>
      <c r="C350" t="s">
        <v>2</v>
      </c>
      <c r="D350" t="s">
        <v>9</v>
      </c>
      <c r="E350">
        <v>21</v>
      </c>
      <c r="F350">
        <v>44112</v>
      </c>
      <c r="G350">
        <v>1</v>
      </c>
      <c r="K350" s="3" t="s">
        <v>11</v>
      </c>
      <c r="L350">
        <v>4</v>
      </c>
      <c r="M350" t="s">
        <v>13</v>
      </c>
      <c r="N350" t="s">
        <v>8</v>
      </c>
      <c r="O350">
        <v>17</v>
      </c>
      <c r="P350">
        <v>44135</v>
      </c>
      <c r="Q350">
        <v>0</v>
      </c>
      <c r="U350" s="3" t="s">
        <v>11</v>
      </c>
      <c r="V350">
        <v>17</v>
      </c>
      <c r="W350" t="s">
        <v>14</v>
      </c>
      <c r="X350" t="s">
        <v>8</v>
      </c>
      <c r="Y350">
        <v>20</v>
      </c>
      <c r="Z350">
        <v>44165</v>
      </c>
      <c r="AA350">
        <v>1</v>
      </c>
    </row>
    <row r="351" spans="1:27" x14ac:dyDescent="0.25">
      <c r="A351" s="3" t="s">
        <v>11</v>
      </c>
      <c r="B351">
        <v>24</v>
      </c>
      <c r="C351" t="s">
        <v>2</v>
      </c>
      <c r="D351" t="s">
        <v>9</v>
      </c>
      <c r="E351">
        <v>21</v>
      </c>
      <c r="F351">
        <v>44112</v>
      </c>
      <c r="G351">
        <v>1</v>
      </c>
      <c r="K351" s="3" t="s">
        <v>11</v>
      </c>
      <c r="L351">
        <v>5</v>
      </c>
      <c r="M351" t="s">
        <v>13</v>
      </c>
      <c r="N351" t="s">
        <v>8</v>
      </c>
      <c r="O351">
        <v>17</v>
      </c>
      <c r="P351">
        <v>44135</v>
      </c>
      <c r="Q351">
        <v>0</v>
      </c>
      <c r="U351" s="3" t="s">
        <v>11</v>
      </c>
      <c r="V351">
        <v>18</v>
      </c>
      <c r="W351" t="s">
        <v>14</v>
      </c>
      <c r="X351" t="s">
        <v>8</v>
      </c>
      <c r="Y351">
        <v>20</v>
      </c>
      <c r="Z351">
        <v>44166</v>
      </c>
      <c r="AA351">
        <v>0</v>
      </c>
    </row>
    <row r="352" spans="1:27" x14ac:dyDescent="0.25">
      <c r="A352" s="3" t="s">
        <v>11</v>
      </c>
      <c r="B352">
        <v>25</v>
      </c>
      <c r="C352" t="s">
        <v>2</v>
      </c>
      <c r="D352" t="s">
        <v>9</v>
      </c>
      <c r="E352">
        <v>22</v>
      </c>
      <c r="F352">
        <v>44113</v>
      </c>
      <c r="G352">
        <v>1</v>
      </c>
      <c r="K352" s="3" t="s">
        <v>11</v>
      </c>
      <c r="L352">
        <v>6</v>
      </c>
      <c r="M352" t="s">
        <v>13</v>
      </c>
      <c r="N352" t="s">
        <v>8</v>
      </c>
      <c r="O352">
        <v>17</v>
      </c>
      <c r="P352">
        <v>44135</v>
      </c>
      <c r="Q352">
        <v>0</v>
      </c>
      <c r="U352" s="3" t="s">
        <v>11</v>
      </c>
      <c r="V352">
        <v>19</v>
      </c>
      <c r="W352" t="s">
        <v>14</v>
      </c>
      <c r="X352" t="s">
        <v>8</v>
      </c>
      <c r="Y352">
        <v>20</v>
      </c>
      <c r="Z352">
        <v>44166</v>
      </c>
      <c r="AA352">
        <v>1</v>
      </c>
    </row>
    <row r="353" spans="1:27" x14ac:dyDescent="0.25">
      <c r="A353" s="3" t="s">
        <v>11</v>
      </c>
      <c r="B353">
        <v>26</v>
      </c>
      <c r="C353" t="s">
        <v>2</v>
      </c>
      <c r="D353" t="s">
        <v>9</v>
      </c>
      <c r="E353">
        <v>24</v>
      </c>
      <c r="F353">
        <v>44115</v>
      </c>
      <c r="G353">
        <v>0</v>
      </c>
      <c r="K353" s="3" t="s">
        <v>11</v>
      </c>
      <c r="L353">
        <v>7</v>
      </c>
      <c r="M353" t="s">
        <v>13</v>
      </c>
      <c r="N353" t="s">
        <v>8</v>
      </c>
      <c r="O353">
        <v>17</v>
      </c>
      <c r="P353">
        <v>44135</v>
      </c>
      <c r="Q353">
        <v>0</v>
      </c>
      <c r="U353" s="3" t="s">
        <v>11</v>
      </c>
      <c r="V353">
        <v>20</v>
      </c>
      <c r="W353" t="s">
        <v>14</v>
      </c>
      <c r="X353" t="s">
        <v>8</v>
      </c>
      <c r="Y353">
        <v>20</v>
      </c>
      <c r="Z353">
        <v>44166</v>
      </c>
      <c r="AA353">
        <v>1</v>
      </c>
    </row>
    <row r="354" spans="1:27" x14ac:dyDescent="0.25">
      <c r="A354" s="3" t="s">
        <v>11</v>
      </c>
      <c r="B354">
        <v>1</v>
      </c>
      <c r="C354" t="s">
        <v>2</v>
      </c>
      <c r="D354" t="s">
        <v>10</v>
      </c>
      <c r="E354">
        <v>17</v>
      </c>
      <c r="F354">
        <v>44108</v>
      </c>
      <c r="G354">
        <v>0</v>
      </c>
      <c r="K354" s="3" t="s">
        <v>11</v>
      </c>
      <c r="L354">
        <v>8</v>
      </c>
      <c r="M354" t="s">
        <v>13</v>
      </c>
      <c r="N354" t="s">
        <v>8</v>
      </c>
      <c r="O354">
        <v>17</v>
      </c>
      <c r="P354">
        <v>44135</v>
      </c>
      <c r="Q354">
        <v>0</v>
      </c>
      <c r="U354" s="3" t="s">
        <v>11</v>
      </c>
      <c r="V354">
        <v>21</v>
      </c>
      <c r="W354" t="s">
        <v>14</v>
      </c>
      <c r="X354" t="s">
        <v>8</v>
      </c>
      <c r="Y354">
        <v>21</v>
      </c>
      <c r="Z354">
        <v>44166</v>
      </c>
      <c r="AA354">
        <v>1</v>
      </c>
    </row>
    <row r="355" spans="1:27" x14ac:dyDescent="0.25">
      <c r="A355" s="3" t="s">
        <v>11</v>
      </c>
      <c r="B355">
        <v>2</v>
      </c>
      <c r="C355" t="s">
        <v>2</v>
      </c>
      <c r="D355" t="s">
        <v>10</v>
      </c>
      <c r="E355">
        <v>17</v>
      </c>
      <c r="F355">
        <v>44108</v>
      </c>
      <c r="G355">
        <v>0</v>
      </c>
      <c r="K355" s="3" t="s">
        <v>11</v>
      </c>
      <c r="L355">
        <v>9</v>
      </c>
      <c r="M355" t="s">
        <v>13</v>
      </c>
      <c r="N355" t="s">
        <v>8</v>
      </c>
      <c r="O355">
        <v>17</v>
      </c>
      <c r="P355">
        <v>44135</v>
      </c>
      <c r="Q355">
        <v>0</v>
      </c>
      <c r="U355" s="3" t="s">
        <v>11</v>
      </c>
      <c r="V355">
        <v>22</v>
      </c>
      <c r="W355" t="s">
        <v>14</v>
      </c>
      <c r="X355" t="s">
        <v>8</v>
      </c>
      <c r="Y355">
        <v>21</v>
      </c>
      <c r="Z355">
        <v>44166</v>
      </c>
      <c r="AA355">
        <v>1</v>
      </c>
    </row>
    <row r="356" spans="1:27" x14ac:dyDescent="0.25">
      <c r="A356" s="3" t="s">
        <v>11</v>
      </c>
      <c r="B356">
        <v>3</v>
      </c>
      <c r="C356" t="s">
        <v>2</v>
      </c>
      <c r="D356" t="s">
        <v>10</v>
      </c>
      <c r="E356">
        <v>17</v>
      </c>
      <c r="F356">
        <v>44108</v>
      </c>
      <c r="G356">
        <v>0</v>
      </c>
      <c r="K356" s="3" t="s">
        <v>11</v>
      </c>
      <c r="L356">
        <v>10</v>
      </c>
      <c r="M356" t="s">
        <v>13</v>
      </c>
      <c r="N356" t="s">
        <v>8</v>
      </c>
      <c r="O356">
        <v>17</v>
      </c>
      <c r="P356">
        <v>44135</v>
      </c>
      <c r="Q356">
        <v>0</v>
      </c>
      <c r="U356" s="3" t="s">
        <v>11</v>
      </c>
      <c r="V356">
        <v>23</v>
      </c>
      <c r="W356" t="s">
        <v>14</v>
      </c>
      <c r="X356" t="s">
        <v>8</v>
      </c>
      <c r="Y356">
        <v>21</v>
      </c>
      <c r="Z356">
        <v>44167</v>
      </c>
      <c r="AA356">
        <v>1</v>
      </c>
    </row>
    <row r="357" spans="1:27" x14ac:dyDescent="0.25">
      <c r="A357" s="3" t="s">
        <v>11</v>
      </c>
      <c r="B357">
        <v>4</v>
      </c>
      <c r="C357" t="s">
        <v>2</v>
      </c>
      <c r="D357" t="s">
        <v>10</v>
      </c>
      <c r="E357">
        <v>17</v>
      </c>
      <c r="F357">
        <v>44108</v>
      </c>
      <c r="G357">
        <v>0</v>
      </c>
      <c r="K357" s="3" t="s">
        <v>11</v>
      </c>
      <c r="L357">
        <v>11</v>
      </c>
      <c r="M357" t="s">
        <v>13</v>
      </c>
      <c r="N357" t="s">
        <v>8</v>
      </c>
      <c r="O357">
        <v>17</v>
      </c>
      <c r="P357">
        <v>44135</v>
      </c>
      <c r="Q357">
        <v>0</v>
      </c>
      <c r="U357" s="3" t="s">
        <v>11</v>
      </c>
      <c r="V357">
        <v>24</v>
      </c>
      <c r="W357" t="s">
        <v>14</v>
      </c>
      <c r="X357" t="s">
        <v>8</v>
      </c>
      <c r="Y357">
        <v>21</v>
      </c>
      <c r="Z357">
        <v>44168</v>
      </c>
      <c r="AA357">
        <v>1</v>
      </c>
    </row>
    <row r="358" spans="1:27" x14ac:dyDescent="0.25">
      <c r="A358" s="3" t="s">
        <v>11</v>
      </c>
      <c r="B358">
        <v>5</v>
      </c>
      <c r="C358" t="s">
        <v>2</v>
      </c>
      <c r="D358" t="s">
        <v>10</v>
      </c>
      <c r="E358">
        <v>18</v>
      </c>
      <c r="F358">
        <v>44109</v>
      </c>
      <c r="G358">
        <v>1</v>
      </c>
      <c r="K358" s="3" t="s">
        <v>11</v>
      </c>
      <c r="L358">
        <v>12</v>
      </c>
      <c r="M358" t="s">
        <v>13</v>
      </c>
      <c r="N358" t="s">
        <v>8</v>
      </c>
      <c r="O358">
        <v>17</v>
      </c>
      <c r="P358">
        <v>44135</v>
      </c>
      <c r="Q358">
        <v>0</v>
      </c>
      <c r="U358" s="3" t="s">
        <v>11</v>
      </c>
      <c r="V358">
        <v>1</v>
      </c>
      <c r="W358" t="s">
        <v>14</v>
      </c>
      <c r="X358" t="s">
        <v>9</v>
      </c>
      <c r="Y358">
        <v>21</v>
      </c>
      <c r="Z358">
        <v>44162</v>
      </c>
      <c r="AA358">
        <v>0</v>
      </c>
    </row>
    <row r="359" spans="1:27" x14ac:dyDescent="0.25">
      <c r="A359" s="3" t="s">
        <v>11</v>
      </c>
      <c r="B359">
        <v>6</v>
      </c>
      <c r="C359" t="s">
        <v>2</v>
      </c>
      <c r="D359" t="s">
        <v>10</v>
      </c>
      <c r="E359">
        <v>18</v>
      </c>
      <c r="F359">
        <v>44109</v>
      </c>
      <c r="G359">
        <v>1</v>
      </c>
      <c r="K359" s="3" t="s">
        <v>11</v>
      </c>
      <c r="L359">
        <v>13</v>
      </c>
      <c r="M359" t="s">
        <v>13</v>
      </c>
      <c r="N359" t="s">
        <v>8</v>
      </c>
      <c r="O359">
        <v>17</v>
      </c>
      <c r="P359">
        <v>44135</v>
      </c>
      <c r="Q359">
        <v>0</v>
      </c>
      <c r="U359" s="3" t="s">
        <v>11</v>
      </c>
      <c r="V359">
        <v>2</v>
      </c>
      <c r="W359" t="s">
        <v>14</v>
      </c>
      <c r="X359" t="s">
        <v>9</v>
      </c>
      <c r="Y359">
        <v>22</v>
      </c>
      <c r="Z359">
        <v>44162</v>
      </c>
      <c r="AA359">
        <v>0</v>
      </c>
    </row>
    <row r="360" spans="1:27" x14ac:dyDescent="0.25">
      <c r="A360" s="3" t="s">
        <v>11</v>
      </c>
      <c r="B360">
        <v>7</v>
      </c>
      <c r="C360" t="s">
        <v>2</v>
      </c>
      <c r="D360" t="s">
        <v>10</v>
      </c>
      <c r="E360">
        <v>18</v>
      </c>
      <c r="F360">
        <v>44109</v>
      </c>
      <c r="G360">
        <v>1</v>
      </c>
      <c r="K360" s="3" t="s">
        <v>11</v>
      </c>
      <c r="L360">
        <v>14</v>
      </c>
      <c r="M360" t="s">
        <v>13</v>
      </c>
      <c r="N360" t="s">
        <v>8</v>
      </c>
      <c r="O360">
        <v>17</v>
      </c>
      <c r="P360">
        <v>44135</v>
      </c>
      <c r="Q360">
        <v>1</v>
      </c>
      <c r="U360" s="3" t="s">
        <v>11</v>
      </c>
      <c r="V360">
        <v>3</v>
      </c>
      <c r="W360" t="s">
        <v>14</v>
      </c>
      <c r="X360" t="s">
        <v>9</v>
      </c>
      <c r="Y360">
        <v>23</v>
      </c>
      <c r="Z360">
        <v>44162</v>
      </c>
      <c r="AA360">
        <v>0</v>
      </c>
    </row>
    <row r="361" spans="1:27" x14ac:dyDescent="0.25">
      <c r="A361" s="3" t="s">
        <v>11</v>
      </c>
      <c r="B361">
        <v>8</v>
      </c>
      <c r="C361" t="s">
        <v>2</v>
      </c>
      <c r="D361" t="s">
        <v>10</v>
      </c>
      <c r="E361">
        <v>18</v>
      </c>
      <c r="F361">
        <v>44109</v>
      </c>
      <c r="G361">
        <v>1</v>
      </c>
      <c r="K361" s="3" t="s">
        <v>11</v>
      </c>
      <c r="L361">
        <v>15</v>
      </c>
      <c r="M361" t="s">
        <v>13</v>
      </c>
      <c r="N361" t="s">
        <v>8</v>
      </c>
      <c r="O361">
        <v>17</v>
      </c>
      <c r="P361">
        <v>44135</v>
      </c>
      <c r="Q361">
        <v>1</v>
      </c>
      <c r="U361" s="3" t="s">
        <v>11</v>
      </c>
      <c r="V361">
        <v>4</v>
      </c>
      <c r="W361" t="s">
        <v>14</v>
      </c>
      <c r="X361" t="s">
        <v>9</v>
      </c>
      <c r="Y361">
        <v>17</v>
      </c>
      <c r="Z361">
        <v>44162</v>
      </c>
      <c r="AA361">
        <v>0</v>
      </c>
    </row>
    <row r="362" spans="1:27" x14ac:dyDescent="0.25">
      <c r="A362" s="3" t="s">
        <v>11</v>
      </c>
      <c r="B362">
        <v>9</v>
      </c>
      <c r="C362" t="s">
        <v>2</v>
      </c>
      <c r="D362" t="s">
        <v>10</v>
      </c>
      <c r="E362">
        <v>19</v>
      </c>
      <c r="F362">
        <v>44110</v>
      </c>
      <c r="G362">
        <v>0</v>
      </c>
      <c r="K362" s="3" t="s">
        <v>11</v>
      </c>
      <c r="L362">
        <v>16</v>
      </c>
      <c r="M362" t="s">
        <v>13</v>
      </c>
      <c r="N362" t="s">
        <v>8</v>
      </c>
      <c r="O362">
        <v>17</v>
      </c>
      <c r="P362">
        <v>44135</v>
      </c>
      <c r="Q362">
        <v>1</v>
      </c>
      <c r="U362" s="3" t="s">
        <v>11</v>
      </c>
      <c r="V362">
        <v>5</v>
      </c>
      <c r="W362" t="s">
        <v>14</v>
      </c>
      <c r="X362" t="s">
        <v>9</v>
      </c>
      <c r="Y362">
        <v>17</v>
      </c>
      <c r="Z362">
        <v>44162</v>
      </c>
      <c r="AA362">
        <v>1</v>
      </c>
    </row>
    <row r="363" spans="1:27" x14ac:dyDescent="0.25">
      <c r="A363" s="3" t="s">
        <v>11</v>
      </c>
      <c r="B363">
        <v>10</v>
      </c>
      <c r="C363" t="s">
        <v>2</v>
      </c>
      <c r="D363" t="s">
        <v>10</v>
      </c>
      <c r="E363">
        <v>19</v>
      </c>
      <c r="F363">
        <v>44110</v>
      </c>
      <c r="G363">
        <v>0</v>
      </c>
      <c r="K363" s="3" t="s">
        <v>11</v>
      </c>
      <c r="L363">
        <v>17</v>
      </c>
      <c r="M363" t="s">
        <v>13</v>
      </c>
      <c r="N363" t="s">
        <v>8</v>
      </c>
      <c r="O363">
        <v>17</v>
      </c>
      <c r="P363">
        <v>44135</v>
      </c>
      <c r="Q363">
        <v>1</v>
      </c>
      <c r="U363" s="3" t="s">
        <v>11</v>
      </c>
      <c r="V363">
        <v>6</v>
      </c>
      <c r="W363" t="s">
        <v>14</v>
      </c>
      <c r="X363" t="s">
        <v>9</v>
      </c>
      <c r="Y363">
        <v>17</v>
      </c>
      <c r="Z363">
        <v>44163</v>
      </c>
      <c r="AA363">
        <v>0</v>
      </c>
    </row>
    <row r="364" spans="1:27" x14ac:dyDescent="0.25">
      <c r="A364" s="3" t="s">
        <v>11</v>
      </c>
      <c r="B364">
        <v>11</v>
      </c>
      <c r="C364" t="s">
        <v>2</v>
      </c>
      <c r="D364" t="s">
        <v>10</v>
      </c>
      <c r="E364">
        <v>19</v>
      </c>
      <c r="F364">
        <v>44110</v>
      </c>
      <c r="G364">
        <v>1</v>
      </c>
      <c r="K364" s="3" t="s">
        <v>11</v>
      </c>
      <c r="L364">
        <v>18</v>
      </c>
      <c r="M364" t="s">
        <v>13</v>
      </c>
      <c r="N364" t="s">
        <v>8</v>
      </c>
      <c r="O364">
        <v>18</v>
      </c>
      <c r="P364">
        <v>44136</v>
      </c>
      <c r="Q364">
        <v>0</v>
      </c>
      <c r="U364" s="3" t="s">
        <v>11</v>
      </c>
      <c r="V364">
        <v>7</v>
      </c>
      <c r="W364" t="s">
        <v>14</v>
      </c>
      <c r="X364" t="s">
        <v>9</v>
      </c>
      <c r="Y364">
        <v>17</v>
      </c>
      <c r="Z364">
        <v>44163</v>
      </c>
      <c r="AA364">
        <v>0</v>
      </c>
    </row>
    <row r="365" spans="1:27" x14ac:dyDescent="0.25">
      <c r="A365" s="3" t="s">
        <v>11</v>
      </c>
      <c r="B365">
        <v>12</v>
      </c>
      <c r="C365" t="s">
        <v>2</v>
      </c>
      <c r="D365" t="s">
        <v>10</v>
      </c>
      <c r="E365">
        <v>19</v>
      </c>
      <c r="F365">
        <v>44110</v>
      </c>
      <c r="G365">
        <v>1</v>
      </c>
      <c r="K365" s="3" t="s">
        <v>11</v>
      </c>
      <c r="L365">
        <v>19</v>
      </c>
      <c r="M365" t="s">
        <v>13</v>
      </c>
      <c r="N365" t="s">
        <v>8</v>
      </c>
      <c r="O365">
        <v>18</v>
      </c>
      <c r="P365">
        <v>44136</v>
      </c>
      <c r="Q365">
        <v>0</v>
      </c>
      <c r="U365" s="3" t="s">
        <v>11</v>
      </c>
      <c r="V365">
        <v>8</v>
      </c>
      <c r="W365" t="s">
        <v>14</v>
      </c>
      <c r="X365" t="s">
        <v>9</v>
      </c>
      <c r="Y365">
        <v>17</v>
      </c>
      <c r="Z365">
        <v>44163</v>
      </c>
      <c r="AA365">
        <v>0</v>
      </c>
    </row>
    <row r="366" spans="1:27" x14ac:dyDescent="0.25">
      <c r="A366" s="3" t="s">
        <v>11</v>
      </c>
      <c r="B366">
        <v>13</v>
      </c>
      <c r="C366" t="s">
        <v>2</v>
      </c>
      <c r="D366" t="s">
        <v>10</v>
      </c>
      <c r="E366">
        <v>19</v>
      </c>
      <c r="F366">
        <v>44110</v>
      </c>
      <c r="G366">
        <v>1</v>
      </c>
      <c r="K366" s="3" t="s">
        <v>11</v>
      </c>
      <c r="L366">
        <v>20</v>
      </c>
      <c r="M366" t="s">
        <v>13</v>
      </c>
      <c r="N366" t="s">
        <v>8</v>
      </c>
      <c r="O366">
        <v>18</v>
      </c>
      <c r="P366">
        <v>44136</v>
      </c>
      <c r="Q366">
        <v>0</v>
      </c>
      <c r="U366" s="3" t="s">
        <v>11</v>
      </c>
      <c r="V366">
        <v>9</v>
      </c>
      <c r="W366" t="s">
        <v>14</v>
      </c>
      <c r="X366" t="s">
        <v>9</v>
      </c>
      <c r="Y366">
        <v>18</v>
      </c>
      <c r="Z366">
        <v>44163</v>
      </c>
      <c r="AA366">
        <v>1</v>
      </c>
    </row>
    <row r="367" spans="1:27" x14ac:dyDescent="0.25">
      <c r="A367" s="3" t="s">
        <v>11</v>
      </c>
      <c r="B367">
        <v>14</v>
      </c>
      <c r="C367" t="s">
        <v>2</v>
      </c>
      <c r="D367" t="s">
        <v>10</v>
      </c>
      <c r="E367">
        <v>20</v>
      </c>
      <c r="F367">
        <v>44111</v>
      </c>
      <c r="G367">
        <v>1</v>
      </c>
      <c r="K367" s="3" t="s">
        <v>11</v>
      </c>
      <c r="L367">
        <v>21</v>
      </c>
      <c r="M367" t="s">
        <v>13</v>
      </c>
      <c r="N367" t="s">
        <v>8</v>
      </c>
      <c r="O367">
        <v>18</v>
      </c>
      <c r="P367">
        <v>44136</v>
      </c>
      <c r="Q367">
        <v>0</v>
      </c>
      <c r="U367" s="3" t="s">
        <v>11</v>
      </c>
      <c r="V367">
        <v>10</v>
      </c>
      <c r="W367" t="s">
        <v>14</v>
      </c>
      <c r="X367" t="s">
        <v>9</v>
      </c>
      <c r="Y367">
        <v>18</v>
      </c>
      <c r="Z367">
        <v>44163</v>
      </c>
      <c r="AA367">
        <v>1</v>
      </c>
    </row>
    <row r="368" spans="1:27" x14ac:dyDescent="0.25">
      <c r="A368" s="3" t="s">
        <v>11</v>
      </c>
      <c r="B368">
        <v>15</v>
      </c>
      <c r="C368" t="s">
        <v>2</v>
      </c>
      <c r="D368" t="s">
        <v>10</v>
      </c>
      <c r="E368">
        <v>20</v>
      </c>
      <c r="F368">
        <v>44111</v>
      </c>
      <c r="G368">
        <v>1</v>
      </c>
      <c r="K368" s="3" t="s">
        <v>11</v>
      </c>
      <c r="L368">
        <v>22</v>
      </c>
      <c r="M368" t="s">
        <v>13</v>
      </c>
      <c r="N368" t="s">
        <v>8</v>
      </c>
      <c r="O368">
        <v>18</v>
      </c>
      <c r="P368">
        <v>44136</v>
      </c>
      <c r="Q368">
        <v>1</v>
      </c>
      <c r="U368" s="3" t="s">
        <v>11</v>
      </c>
      <c r="V368">
        <v>11</v>
      </c>
      <c r="W368" t="s">
        <v>14</v>
      </c>
      <c r="X368" t="s">
        <v>9</v>
      </c>
      <c r="Y368">
        <v>18</v>
      </c>
      <c r="Z368">
        <v>44163</v>
      </c>
      <c r="AA368">
        <v>1</v>
      </c>
    </row>
    <row r="369" spans="1:27" x14ac:dyDescent="0.25">
      <c r="A369" s="3" t="s">
        <v>11</v>
      </c>
      <c r="B369">
        <v>16</v>
      </c>
      <c r="C369" t="s">
        <v>2</v>
      </c>
      <c r="D369" t="s">
        <v>10</v>
      </c>
      <c r="E369">
        <v>20</v>
      </c>
      <c r="F369">
        <v>44111</v>
      </c>
      <c r="G369">
        <v>1</v>
      </c>
      <c r="K369" s="3" t="s">
        <v>11</v>
      </c>
      <c r="L369">
        <v>23</v>
      </c>
      <c r="M369" t="s">
        <v>13</v>
      </c>
      <c r="N369" t="s">
        <v>8</v>
      </c>
      <c r="O369">
        <v>18</v>
      </c>
      <c r="P369">
        <v>44136</v>
      </c>
      <c r="Q369">
        <v>1</v>
      </c>
      <c r="U369" s="3" t="s">
        <v>11</v>
      </c>
      <c r="V369">
        <v>12</v>
      </c>
      <c r="W369" t="s">
        <v>14</v>
      </c>
      <c r="X369" t="s">
        <v>9</v>
      </c>
      <c r="Y369">
        <v>18</v>
      </c>
      <c r="Z369">
        <v>44164</v>
      </c>
      <c r="AA369">
        <v>0</v>
      </c>
    </row>
    <row r="370" spans="1:27" x14ac:dyDescent="0.25">
      <c r="A370" s="3" t="s">
        <v>11</v>
      </c>
      <c r="B370">
        <v>17</v>
      </c>
      <c r="C370" t="s">
        <v>2</v>
      </c>
      <c r="D370" t="s">
        <v>10</v>
      </c>
      <c r="E370">
        <v>21</v>
      </c>
      <c r="F370">
        <v>44112</v>
      </c>
      <c r="G370">
        <v>1</v>
      </c>
      <c r="K370" s="3" t="s">
        <v>11</v>
      </c>
      <c r="L370">
        <v>24</v>
      </c>
      <c r="M370" t="s">
        <v>13</v>
      </c>
      <c r="N370" t="s">
        <v>8</v>
      </c>
      <c r="O370">
        <v>19</v>
      </c>
      <c r="P370">
        <v>44137</v>
      </c>
      <c r="Q370">
        <v>0</v>
      </c>
      <c r="U370" s="3" t="s">
        <v>11</v>
      </c>
      <c r="V370">
        <v>13</v>
      </c>
      <c r="W370" t="s">
        <v>14</v>
      </c>
      <c r="X370" t="s">
        <v>9</v>
      </c>
      <c r="Y370">
        <v>18</v>
      </c>
      <c r="Z370">
        <v>44164</v>
      </c>
      <c r="AA370">
        <v>0</v>
      </c>
    </row>
    <row r="371" spans="1:27" x14ac:dyDescent="0.25">
      <c r="K371" s="3" t="s">
        <v>11</v>
      </c>
      <c r="L371">
        <v>25</v>
      </c>
      <c r="M371" t="s">
        <v>13</v>
      </c>
      <c r="N371" t="s">
        <v>8</v>
      </c>
      <c r="O371">
        <v>19</v>
      </c>
      <c r="P371">
        <v>44137</v>
      </c>
      <c r="Q371">
        <v>1</v>
      </c>
      <c r="U371" s="3" t="s">
        <v>11</v>
      </c>
      <c r="V371">
        <v>14</v>
      </c>
      <c r="W371" t="s">
        <v>14</v>
      </c>
      <c r="X371" t="s">
        <v>9</v>
      </c>
      <c r="Y371">
        <v>18</v>
      </c>
      <c r="Z371">
        <v>44164</v>
      </c>
      <c r="AA371">
        <v>0</v>
      </c>
    </row>
    <row r="372" spans="1:27" x14ac:dyDescent="0.25">
      <c r="K372" s="3" t="s">
        <v>11</v>
      </c>
      <c r="L372">
        <v>26</v>
      </c>
      <c r="M372" t="s">
        <v>13</v>
      </c>
      <c r="N372" t="s">
        <v>8</v>
      </c>
      <c r="O372">
        <v>19</v>
      </c>
      <c r="P372">
        <v>44137</v>
      </c>
      <c r="Q372">
        <v>1</v>
      </c>
      <c r="U372" s="3" t="s">
        <v>11</v>
      </c>
      <c r="V372">
        <v>15</v>
      </c>
      <c r="W372" t="s">
        <v>14</v>
      </c>
      <c r="X372" t="s">
        <v>9</v>
      </c>
      <c r="Y372">
        <v>19</v>
      </c>
      <c r="Z372">
        <v>44164</v>
      </c>
      <c r="AA372">
        <v>1</v>
      </c>
    </row>
    <row r="373" spans="1:27" x14ac:dyDescent="0.25">
      <c r="K373" s="3" t="s">
        <v>11</v>
      </c>
      <c r="L373">
        <v>27</v>
      </c>
      <c r="M373" t="s">
        <v>13</v>
      </c>
      <c r="N373" t="s">
        <v>8</v>
      </c>
      <c r="O373">
        <v>20</v>
      </c>
      <c r="P373">
        <v>44138</v>
      </c>
      <c r="Q373">
        <v>1</v>
      </c>
      <c r="U373" s="3" t="s">
        <v>11</v>
      </c>
      <c r="V373">
        <v>16</v>
      </c>
      <c r="W373" t="s">
        <v>14</v>
      </c>
      <c r="X373" t="s">
        <v>9</v>
      </c>
      <c r="Y373">
        <v>19</v>
      </c>
      <c r="Z373">
        <v>44164</v>
      </c>
      <c r="AA373">
        <v>1</v>
      </c>
    </row>
    <row r="374" spans="1:27" x14ac:dyDescent="0.25">
      <c r="K374" s="3" t="s">
        <v>11</v>
      </c>
      <c r="L374">
        <v>1</v>
      </c>
      <c r="M374" t="s">
        <v>13</v>
      </c>
      <c r="N374" t="s">
        <v>9</v>
      </c>
      <c r="O374">
        <v>19</v>
      </c>
      <c r="P374">
        <v>44137</v>
      </c>
      <c r="Q374">
        <v>0</v>
      </c>
      <c r="U374" s="3" t="s">
        <v>11</v>
      </c>
      <c r="V374">
        <v>17</v>
      </c>
      <c r="W374" t="s">
        <v>14</v>
      </c>
      <c r="X374" t="s">
        <v>9</v>
      </c>
      <c r="Y374">
        <v>19</v>
      </c>
      <c r="Z374">
        <v>44164</v>
      </c>
      <c r="AA374">
        <v>1</v>
      </c>
    </row>
    <row r="375" spans="1:27" x14ac:dyDescent="0.25">
      <c r="K375" s="3" t="s">
        <v>11</v>
      </c>
      <c r="L375">
        <v>2</v>
      </c>
      <c r="M375" t="s">
        <v>13</v>
      </c>
      <c r="N375" t="s">
        <v>9</v>
      </c>
      <c r="O375">
        <v>20</v>
      </c>
      <c r="P375">
        <v>44138</v>
      </c>
      <c r="Q375">
        <v>0</v>
      </c>
      <c r="U375" s="3" t="s">
        <v>11</v>
      </c>
      <c r="V375">
        <v>18</v>
      </c>
      <c r="W375" t="s">
        <v>14</v>
      </c>
      <c r="X375" t="s">
        <v>9</v>
      </c>
      <c r="Y375">
        <v>19</v>
      </c>
      <c r="Z375">
        <v>44165</v>
      </c>
      <c r="AA375">
        <v>1</v>
      </c>
    </row>
    <row r="376" spans="1:27" x14ac:dyDescent="0.25">
      <c r="K376" s="3" t="s">
        <v>11</v>
      </c>
      <c r="L376">
        <v>3</v>
      </c>
      <c r="M376" t="s">
        <v>13</v>
      </c>
      <c r="N376" t="s">
        <v>9</v>
      </c>
      <c r="O376">
        <v>20</v>
      </c>
      <c r="P376">
        <v>44138</v>
      </c>
      <c r="Q376">
        <v>0</v>
      </c>
      <c r="U376" s="3" t="s">
        <v>11</v>
      </c>
      <c r="V376">
        <v>19</v>
      </c>
      <c r="W376" t="s">
        <v>14</v>
      </c>
      <c r="X376" t="s">
        <v>9</v>
      </c>
      <c r="Y376">
        <v>19</v>
      </c>
      <c r="Z376">
        <v>44165</v>
      </c>
      <c r="AA376">
        <v>1</v>
      </c>
    </row>
    <row r="377" spans="1:27" x14ac:dyDescent="0.25">
      <c r="K377" s="3" t="s">
        <v>11</v>
      </c>
      <c r="L377">
        <v>4</v>
      </c>
      <c r="M377" t="s">
        <v>13</v>
      </c>
      <c r="N377" t="s">
        <v>9</v>
      </c>
      <c r="O377">
        <v>20</v>
      </c>
      <c r="P377">
        <v>44138</v>
      </c>
      <c r="Q377">
        <v>0</v>
      </c>
      <c r="U377" s="3" t="s">
        <v>11</v>
      </c>
      <c r="V377">
        <v>20</v>
      </c>
      <c r="W377" t="s">
        <v>14</v>
      </c>
      <c r="X377" t="s">
        <v>9</v>
      </c>
      <c r="Y377">
        <v>19</v>
      </c>
      <c r="Z377">
        <v>44166</v>
      </c>
      <c r="AA377">
        <v>1</v>
      </c>
    </row>
    <row r="378" spans="1:27" x14ac:dyDescent="0.25">
      <c r="K378" s="3" t="s">
        <v>11</v>
      </c>
      <c r="L378">
        <v>5</v>
      </c>
      <c r="M378" t="s">
        <v>13</v>
      </c>
      <c r="N378" t="s">
        <v>9</v>
      </c>
      <c r="O378">
        <v>20</v>
      </c>
      <c r="P378">
        <v>44138</v>
      </c>
      <c r="Q378">
        <v>1</v>
      </c>
      <c r="U378" s="3" t="s">
        <v>11</v>
      </c>
      <c r="V378">
        <v>21</v>
      </c>
      <c r="W378" t="s">
        <v>14</v>
      </c>
      <c r="X378" t="s">
        <v>9</v>
      </c>
      <c r="Y378">
        <v>20</v>
      </c>
      <c r="Z378">
        <v>44167</v>
      </c>
      <c r="AA378">
        <v>1</v>
      </c>
    </row>
    <row r="379" spans="1:27" x14ac:dyDescent="0.25">
      <c r="K379" s="3" t="s">
        <v>11</v>
      </c>
      <c r="L379">
        <v>6</v>
      </c>
      <c r="M379" t="s">
        <v>13</v>
      </c>
      <c r="N379" t="s">
        <v>9</v>
      </c>
      <c r="O379">
        <v>20</v>
      </c>
      <c r="P379">
        <v>44138</v>
      </c>
      <c r="Q379">
        <v>1</v>
      </c>
      <c r="U379" s="3" t="s">
        <v>11</v>
      </c>
      <c r="V379">
        <v>22</v>
      </c>
      <c r="W379" t="s">
        <v>14</v>
      </c>
      <c r="X379" t="s">
        <v>9</v>
      </c>
      <c r="Y379">
        <v>20</v>
      </c>
      <c r="Z379">
        <v>44167</v>
      </c>
      <c r="AA379">
        <v>1</v>
      </c>
    </row>
    <row r="380" spans="1:27" x14ac:dyDescent="0.25">
      <c r="K380" s="3" t="s">
        <v>11</v>
      </c>
      <c r="L380">
        <v>7</v>
      </c>
      <c r="M380" t="s">
        <v>13</v>
      </c>
      <c r="N380" t="s">
        <v>9</v>
      </c>
      <c r="O380">
        <v>20</v>
      </c>
      <c r="P380">
        <v>44138</v>
      </c>
      <c r="Q380">
        <v>1</v>
      </c>
      <c r="U380" s="3" t="s">
        <v>11</v>
      </c>
      <c r="V380">
        <v>23</v>
      </c>
      <c r="W380" t="s">
        <v>14</v>
      </c>
      <c r="X380" t="s">
        <v>9</v>
      </c>
      <c r="Y380">
        <v>21</v>
      </c>
      <c r="Z380">
        <v>44167</v>
      </c>
      <c r="AA380">
        <v>1</v>
      </c>
    </row>
    <row r="381" spans="1:27" x14ac:dyDescent="0.25">
      <c r="K381" s="3" t="s">
        <v>11</v>
      </c>
      <c r="L381">
        <v>8</v>
      </c>
      <c r="M381" t="s">
        <v>13</v>
      </c>
      <c r="N381" t="s">
        <v>9</v>
      </c>
      <c r="O381">
        <v>20</v>
      </c>
      <c r="P381">
        <v>44138</v>
      </c>
      <c r="Q381">
        <v>1</v>
      </c>
      <c r="U381" s="3" t="s">
        <v>11</v>
      </c>
      <c r="V381">
        <v>1</v>
      </c>
      <c r="W381" t="s">
        <v>14</v>
      </c>
      <c r="X381" t="s">
        <v>10</v>
      </c>
      <c r="Y381">
        <v>22</v>
      </c>
      <c r="Z381">
        <v>44163</v>
      </c>
      <c r="AA381">
        <v>0</v>
      </c>
    </row>
    <row r="382" spans="1:27" x14ac:dyDescent="0.25">
      <c r="K382" s="3" t="s">
        <v>11</v>
      </c>
      <c r="L382">
        <v>9</v>
      </c>
      <c r="M382" t="s">
        <v>13</v>
      </c>
      <c r="N382" t="s">
        <v>9</v>
      </c>
      <c r="O382">
        <v>20</v>
      </c>
      <c r="P382">
        <v>44138</v>
      </c>
      <c r="Q382">
        <v>1</v>
      </c>
      <c r="U382" s="3" t="s">
        <v>11</v>
      </c>
      <c r="V382">
        <v>2</v>
      </c>
      <c r="W382" t="s">
        <v>14</v>
      </c>
      <c r="X382" t="s">
        <v>10</v>
      </c>
      <c r="Y382">
        <v>22</v>
      </c>
      <c r="Z382">
        <v>44163</v>
      </c>
      <c r="AA382">
        <v>0</v>
      </c>
    </row>
    <row r="383" spans="1:27" x14ac:dyDescent="0.25">
      <c r="K383" s="3" t="s">
        <v>11</v>
      </c>
      <c r="L383">
        <v>10</v>
      </c>
      <c r="M383" t="s">
        <v>13</v>
      </c>
      <c r="N383" t="s">
        <v>9</v>
      </c>
      <c r="O383">
        <v>20</v>
      </c>
      <c r="P383">
        <v>44138</v>
      </c>
      <c r="Q383">
        <v>1</v>
      </c>
      <c r="U383" s="3" t="s">
        <v>11</v>
      </c>
      <c r="V383">
        <v>3</v>
      </c>
      <c r="W383" t="s">
        <v>14</v>
      </c>
      <c r="X383" t="s">
        <v>10</v>
      </c>
      <c r="Y383">
        <v>22</v>
      </c>
      <c r="Z383">
        <v>44163</v>
      </c>
      <c r="AA383">
        <v>0</v>
      </c>
    </row>
    <row r="384" spans="1:27" x14ac:dyDescent="0.25">
      <c r="K384" s="3" t="s">
        <v>11</v>
      </c>
      <c r="L384">
        <v>11</v>
      </c>
      <c r="M384" t="s">
        <v>13</v>
      </c>
      <c r="N384" t="s">
        <v>9</v>
      </c>
      <c r="O384">
        <v>20</v>
      </c>
      <c r="P384">
        <v>44138</v>
      </c>
      <c r="Q384">
        <v>1</v>
      </c>
      <c r="U384" s="3" t="s">
        <v>11</v>
      </c>
      <c r="V384">
        <v>4</v>
      </c>
      <c r="W384" t="s">
        <v>14</v>
      </c>
      <c r="X384" t="s">
        <v>10</v>
      </c>
      <c r="Y384">
        <v>18</v>
      </c>
      <c r="Z384">
        <v>44163</v>
      </c>
      <c r="AA384">
        <v>0</v>
      </c>
    </row>
    <row r="385" spans="11:27" x14ac:dyDescent="0.25">
      <c r="K385" s="3" t="s">
        <v>11</v>
      </c>
      <c r="L385">
        <v>12</v>
      </c>
      <c r="M385" t="s">
        <v>13</v>
      </c>
      <c r="N385" t="s">
        <v>9</v>
      </c>
      <c r="O385">
        <v>21</v>
      </c>
      <c r="P385">
        <v>44139</v>
      </c>
      <c r="Q385">
        <v>0</v>
      </c>
      <c r="U385" s="3" t="s">
        <v>11</v>
      </c>
      <c r="V385">
        <v>5</v>
      </c>
      <c r="W385" t="s">
        <v>14</v>
      </c>
      <c r="X385" t="s">
        <v>10</v>
      </c>
      <c r="Y385">
        <v>18</v>
      </c>
      <c r="Z385">
        <v>44164</v>
      </c>
      <c r="AA385">
        <v>0</v>
      </c>
    </row>
    <row r="386" spans="11:27" x14ac:dyDescent="0.25">
      <c r="K386" s="3" t="s">
        <v>11</v>
      </c>
      <c r="L386">
        <v>13</v>
      </c>
      <c r="M386" t="s">
        <v>13</v>
      </c>
      <c r="N386" t="s">
        <v>9</v>
      </c>
      <c r="O386">
        <v>21</v>
      </c>
      <c r="P386">
        <v>44139</v>
      </c>
      <c r="Q386">
        <v>1</v>
      </c>
      <c r="U386" s="3" t="s">
        <v>11</v>
      </c>
      <c r="V386">
        <v>6</v>
      </c>
      <c r="W386" t="s">
        <v>14</v>
      </c>
      <c r="X386" t="s">
        <v>10</v>
      </c>
      <c r="Y386">
        <v>18</v>
      </c>
      <c r="Z386">
        <v>44164</v>
      </c>
      <c r="AA386">
        <v>0</v>
      </c>
    </row>
    <row r="387" spans="11:27" x14ac:dyDescent="0.25">
      <c r="K387" s="3" t="s">
        <v>11</v>
      </c>
      <c r="L387">
        <v>14</v>
      </c>
      <c r="M387" t="s">
        <v>13</v>
      </c>
      <c r="N387" t="s">
        <v>9</v>
      </c>
      <c r="O387">
        <v>21</v>
      </c>
      <c r="P387">
        <v>44139</v>
      </c>
      <c r="Q387">
        <v>1</v>
      </c>
      <c r="U387" s="3" t="s">
        <v>11</v>
      </c>
      <c r="V387">
        <v>7</v>
      </c>
      <c r="W387" t="s">
        <v>14</v>
      </c>
      <c r="X387" t="s">
        <v>10</v>
      </c>
      <c r="Y387">
        <v>18</v>
      </c>
      <c r="Z387">
        <v>44164</v>
      </c>
      <c r="AA387">
        <v>0</v>
      </c>
    </row>
    <row r="388" spans="11:27" x14ac:dyDescent="0.25">
      <c r="K388" s="3" t="s">
        <v>11</v>
      </c>
      <c r="L388">
        <v>15</v>
      </c>
      <c r="M388" t="s">
        <v>13</v>
      </c>
      <c r="N388" t="s">
        <v>9</v>
      </c>
      <c r="O388">
        <v>21</v>
      </c>
      <c r="P388">
        <v>44139</v>
      </c>
      <c r="Q388">
        <v>1</v>
      </c>
      <c r="U388" s="3" t="s">
        <v>11</v>
      </c>
      <c r="V388">
        <v>8</v>
      </c>
      <c r="W388" t="s">
        <v>14</v>
      </c>
      <c r="X388" t="s">
        <v>10</v>
      </c>
      <c r="Y388">
        <v>19</v>
      </c>
      <c r="Z388">
        <v>44164</v>
      </c>
      <c r="AA388">
        <v>0</v>
      </c>
    </row>
    <row r="389" spans="11:27" x14ac:dyDescent="0.25">
      <c r="K389" s="3" t="s">
        <v>11</v>
      </c>
      <c r="L389">
        <v>16</v>
      </c>
      <c r="M389" t="s">
        <v>13</v>
      </c>
      <c r="N389" t="s">
        <v>9</v>
      </c>
      <c r="O389">
        <v>21</v>
      </c>
      <c r="P389">
        <v>44139</v>
      </c>
      <c r="Q389">
        <v>1</v>
      </c>
      <c r="U389" s="3" t="s">
        <v>11</v>
      </c>
      <c r="V389">
        <v>9</v>
      </c>
      <c r="W389" t="s">
        <v>14</v>
      </c>
      <c r="X389" t="s">
        <v>10</v>
      </c>
      <c r="Y389">
        <v>19</v>
      </c>
      <c r="Z389">
        <v>44164</v>
      </c>
      <c r="AA389">
        <v>0</v>
      </c>
    </row>
    <row r="390" spans="11:27" x14ac:dyDescent="0.25">
      <c r="K390" s="3" t="s">
        <v>11</v>
      </c>
      <c r="L390">
        <v>17</v>
      </c>
      <c r="M390" t="s">
        <v>13</v>
      </c>
      <c r="N390" t="s">
        <v>9</v>
      </c>
      <c r="O390">
        <v>21</v>
      </c>
      <c r="P390">
        <v>44139</v>
      </c>
      <c r="Q390">
        <v>1</v>
      </c>
      <c r="U390" s="3" t="s">
        <v>11</v>
      </c>
      <c r="V390">
        <v>10</v>
      </c>
      <c r="W390" t="s">
        <v>14</v>
      </c>
      <c r="X390" t="s">
        <v>10</v>
      </c>
      <c r="Y390">
        <v>19</v>
      </c>
      <c r="Z390">
        <v>44164</v>
      </c>
      <c r="AA390">
        <v>1</v>
      </c>
    </row>
    <row r="391" spans="11:27" x14ac:dyDescent="0.25">
      <c r="K391" s="3" t="s">
        <v>11</v>
      </c>
      <c r="L391">
        <v>18</v>
      </c>
      <c r="M391" t="s">
        <v>13</v>
      </c>
      <c r="N391" t="s">
        <v>9</v>
      </c>
      <c r="O391">
        <v>22</v>
      </c>
      <c r="P391">
        <v>44140</v>
      </c>
      <c r="Q391">
        <v>0</v>
      </c>
      <c r="U391" s="3" t="s">
        <v>11</v>
      </c>
      <c r="V391">
        <v>11</v>
      </c>
      <c r="W391" t="s">
        <v>14</v>
      </c>
      <c r="X391" t="s">
        <v>10</v>
      </c>
      <c r="Y391">
        <v>19</v>
      </c>
      <c r="Z391">
        <v>44165</v>
      </c>
      <c r="AA391">
        <v>0</v>
      </c>
    </row>
    <row r="392" spans="11:27" x14ac:dyDescent="0.25">
      <c r="K392" s="3" t="s">
        <v>11</v>
      </c>
      <c r="L392">
        <v>19</v>
      </c>
      <c r="M392" t="s">
        <v>13</v>
      </c>
      <c r="N392" t="s">
        <v>9</v>
      </c>
      <c r="O392">
        <v>22</v>
      </c>
      <c r="P392">
        <v>44140</v>
      </c>
      <c r="Q392">
        <v>0</v>
      </c>
      <c r="U392" s="3" t="s">
        <v>11</v>
      </c>
      <c r="V392">
        <v>12</v>
      </c>
      <c r="W392" t="s">
        <v>14</v>
      </c>
      <c r="X392" t="s">
        <v>10</v>
      </c>
      <c r="Y392">
        <v>19</v>
      </c>
      <c r="Z392">
        <v>44165</v>
      </c>
      <c r="AA392">
        <v>0</v>
      </c>
    </row>
    <row r="393" spans="11:27" x14ac:dyDescent="0.25">
      <c r="K393" s="3" t="s">
        <v>11</v>
      </c>
      <c r="L393">
        <v>20</v>
      </c>
      <c r="M393" t="s">
        <v>13</v>
      </c>
      <c r="N393" t="s">
        <v>9</v>
      </c>
      <c r="O393">
        <v>22</v>
      </c>
      <c r="P393">
        <v>44140</v>
      </c>
      <c r="Q393">
        <v>1</v>
      </c>
      <c r="U393" s="3" t="s">
        <v>11</v>
      </c>
      <c r="V393">
        <v>13</v>
      </c>
      <c r="W393" t="s">
        <v>14</v>
      </c>
      <c r="X393" t="s">
        <v>10</v>
      </c>
      <c r="Y393">
        <v>19</v>
      </c>
      <c r="Z393">
        <v>44165</v>
      </c>
      <c r="AA393">
        <v>1</v>
      </c>
    </row>
    <row r="394" spans="11:27" x14ac:dyDescent="0.25">
      <c r="K394" s="3" t="s">
        <v>11</v>
      </c>
      <c r="L394">
        <v>21</v>
      </c>
      <c r="M394" t="s">
        <v>13</v>
      </c>
      <c r="N394" t="s">
        <v>9</v>
      </c>
      <c r="O394">
        <v>22</v>
      </c>
      <c r="P394">
        <v>44140</v>
      </c>
      <c r="Q394">
        <v>1</v>
      </c>
      <c r="U394" s="3" t="s">
        <v>11</v>
      </c>
      <c r="V394">
        <v>14</v>
      </c>
      <c r="W394" t="s">
        <v>14</v>
      </c>
      <c r="X394" t="s">
        <v>10</v>
      </c>
      <c r="Y394">
        <v>20</v>
      </c>
      <c r="Z394">
        <v>44165</v>
      </c>
      <c r="AA394">
        <v>1</v>
      </c>
    </row>
    <row r="395" spans="11:27" x14ac:dyDescent="0.25">
      <c r="K395" s="3" t="s">
        <v>11</v>
      </c>
      <c r="L395">
        <v>22</v>
      </c>
      <c r="M395" t="s">
        <v>13</v>
      </c>
      <c r="N395" t="s">
        <v>9</v>
      </c>
      <c r="O395">
        <v>23</v>
      </c>
      <c r="P395">
        <v>44141</v>
      </c>
      <c r="Q395">
        <v>0</v>
      </c>
      <c r="U395" s="3" t="s">
        <v>11</v>
      </c>
      <c r="V395">
        <v>15</v>
      </c>
      <c r="W395" t="s">
        <v>14</v>
      </c>
      <c r="X395" t="s">
        <v>10</v>
      </c>
      <c r="Y395">
        <v>20</v>
      </c>
      <c r="Z395">
        <v>44166</v>
      </c>
      <c r="AA395">
        <v>1</v>
      </c>
    </row>
    <row r="396" spans="11:27" x14ac:dyDescent="0.25">
      <c r="K396" s="3" t="s">
        <v>11</v>
      </c>
      <c r="L396">
        <v>23</v>
      </c>
      <c r="M396" t="s">
        <v>13</v>
      </c>
      <c r="N396" t="s">
        <v>9</v>
      </c>
      <c r="O396">
        <v>23</v>
      </c>
      <c r="P396">
        <v>44141</v>
      </c>
      <c r="Q396">
        <v>1</v>
      </c>
      <c r="U396" s="3" t="s">
        <v>11</v>
      </c>
      <c r="V396">
        <v>16</v>
      </c>
      <c r="W396" t="s">
        <v>14</v>
      </c>
      <c r="X396" t="s">
        <v>10</v>
      </c>
      <c r="Y396">
        <v>20</v>
      </c>
      <c r="Z396">
        <v>44166</v>
      </c>
      <c r="AA396">
        <v>1</v>
      </c>
    </row>
    <row r="397" spans="11:27" x14ac:dyDescent="0.25">
      <c r="K397" s="3" t="s">
        <v>11</v>
      </c>
      <c r="L397">
        <v>24</v>
      </c>
      <c r="M397" t="s">
        <v>13</v>
      </c>
      <c r="N397" t="s">
        <v>9</v>
      </c>
      <c r="O397">
        <v>23</v>
      </c>
      <c r="P397">
        <v>44141</v>
      </c>
      <c r="Q397">
        <v>1</v>
      </c>
      <c r="U397" s="3" t="s">
        <v>11</v>
      </c>
      <c r="V397">
        <v>17</v>
      </c>
      <c r="W397" t="s">
        <v>14</v>
      </c>
      <c r="X397" t="s">
        <v>10</v>
      </c>
      <c r="Y397">
        <v>20</v>
      </c>
      <c r="Z397">
        <v>44166</v>
      </c>
      <c r="AA397">
        <v>1</v>
      </c>
    </row>
    <row r="398" spans="11:27" x14ac:dyDescent="0.25">
      <c r="K398" s="3" t="s">
        <v>11</v>
      </c>
      <c r="L398">
        <v>1</v>
      </c>
      <c r="M398" t="s">
        <v>13</v>
      </c>
      <c r="N398" t="s">
        <v>10</v>
      </c>
      <c r="O398">
        <v>17</v>
      </c>
      <c r="P398">
        <v>44135</v>
      </c>
      <c r="Q398">
        <v>0</v>
      </c>
      <c r="U398" s="3" t="s">
        <v>11</v>
      </c>
      <c r="V398">
        <v>18</v>
      </c>
      <c r="W398" t="s">
        <v>14</v>
      </c>
      <c r="X398" t="s">
        <v>10</v>
      </c>
      <c r="Y398">
        <v>21</v>
      </c>
      <c r="Z398">
        <v>44166</v>
      </c>
      <c r="AA398">
        <v>1</v>
      </c>
    </row>
    <row r="399" spans="11:27" x14ac:dyDescent="0.25">
      <c r="K399" s="3" t="s">
        <v>11</v>
      </c>
      <c r="L399">
        <v>2</v>
      </c>
      <c r="M399" t="s">
        <v>13</v>
      </c>
      <c r="N399" t="s">
        <v>10</v>
      </c>
      <c r="O399">
        <v>17</v>
      </c>
      <c r="P399">
        <v>44135</v>
      </c>
      <c r="Q399">
        <v>0</v>
      </c>
      <c r="U399" s="3" t="s">
        <v>11</v>
      </c>
      <c r="V399">
        <v>19</v>
      </c>
      <c r="W399" t="s">
        <v>14</v>
      </c>
      <c r="X399" t="s">
        <v>10</v>
      </c>
      <c r="Y399">
        <v>21</v>
      </c>
      <c r="Z399">
        <v>44167</v>
      </c>
      <c r="AA399">
        <v>1</v>
      </c>
    </row>
    <row r="400" spans="11:27" x14ac:dyDescent="0.25">
      <c r="K400" s="3" t="s">
        <v>11</v>
      </c>
      <c r="L400">
        <v>3</v>
      </c>
      <c r="M400" t="s">
        <v>13</v>
      </c>
      <c r="N400" t="s">
        <v>10</v>
      </c>
      <c r="O400">
        <v>17</v>
      </c>
      <c r="P400">
        <v>44135</v>
      </c>
      <c r="Q400">
        <v>0</v>
      </c>
      <c r="U400" s="3" t="s">
        <v>11</v>
      </c>
      <c r="V400">
        <v>20</v>
      </c>
      <c r="W400" t="s">
        <v>14</v>
      </c>
      <c r="X400" t="s">
        <v>10</v>
      </c>
      <c r="Y400">
        <v>21</v>
      </c>
      <c r="Z400">
        <v>44168</v>
      </c>
      <c r="AA400">
        <v>0</v>
      </c>
    </row>
    <row r="401" spans="11:27" x14ac:dyDescent="0.25">
      <c r="K401" s="3" t="s">
        <v>11</v>
      </c>
      <c r="L401">
        <v>4</v>
      </c>
      <c r="M401" t="s">
        <v>13</v>
      </c>
      <c r="N401" t="s">
        <v>10</v>
      </c>
      <c r="O401">
        <v>17</v>
      </c>
      <c r="P401">
        <v>44135</v>
      </c>
      <c r="Q401">
        <v>0</v>
      </c>
      <c r="U401" s="3" t="s">
        <v>11</v>
      </c>
      <c r="V401">
        <v>21</v>
      </c>
      <c r="W401" t="s">
        <v>14</v>
      </c>
      <c r="X401" t="s">
        <v>10</v>
      </c>
      <c r="Y401">
        <v>21</v>
      </c>
      <c r="Z401">
        <v>44168</v>
      </c>
      <c r="AA401">
        <v>0</v>
      </c>
    </row>
    <row r="402" spans="11:27" x14ac:dyDescent="0.25">
      <c r="K402" s="3" t="s">
        <v>11</v>
      </c>
      <c r="L402">
        <v>5</v>
      </c>
      <c r="M402" t="s">
        <v>13</v>
      </c>
      <c r="N402" t="s">
        <v>10</v>
      </c>
      <c r="O402">
        <v>17</v>
      </c>
      <c r="P402">
        <v>44135</v>
      </c>
      <c r="Q402">
        <v>0</v>
      </c>
      <c r="U402" s="3" t="s">
        <v>11</v>
      </c>
      <c r="V402">
        <v>22</v>
      </c>
      <c r="W402" t="s">
        <v>14</v>
      </c>
      <c r="X402" t="s">
        <v>10</v>
      </c>
      <c r="Y402">
        <v>22</v>
      </c>
      <c r="Z402">
        <v>44168</v>
      </c>
      <c r="AA402">
        <v>1</v>
      </c>
    </row>
    <row r="403" spans="11:27" x14ac:dyDescent="0.25">
      <c r="K403" s="3" t="s">
        <v>11</v>
      </c>
      <c r="L403">
        <v>6</v>
      </c>
      <c r="M403" t="s">
        <v>13</v>
      </c>
      <c r="N403" t="s">
        <v>10</v>
      </c>
      <c r="O403">
        <v>17</v>
      </c>
      <c r="P403">
        <v>44135</v>
      </c>
      <c r="Q403">
        <v>0</v>
      </c>
      <c r="U403" s="3" t="s">
        <v>11</v>
      </c>
      <c r="V403">
        <v>23</v>
      </c>
      <c r="W403" t="s">
        <v>14</v>
      </c>
      <c r="X403" t="s">
        <v>10</v>
      </c>
      <c r="Y403">
        <v>23</v>
      </c>
      <c r="Z403">
        <v>44168</v>
      </c>
      <c r="AA403">
        <v>1</v>
      </c>
    </row>
    <row r="404" spans="11:27" x14ac:dyDescent="0.25">
      <c r="K404" s="3" t="s">
        <v>11</v>
      </c>
      <c r="L404">
        <v>7</v>
      </c>
      <c r="M404" t="s">
        <v>13</v>
      </c>
      <c r="N404" t="s">
        <v>10</v>
      </c>
      <c r="O404">
        <v>18</v>
      </c>
      <c r="P404">
        <v>44136</v>
      </c>
      <c r="Q404">
        <v>0</v>
      </c>
      <c r="U404" s="3" t="s">
        <v>11</v>
      </c>
      <c r="V404">
        <v>24</v>
      </c>
      <c r="W404" t="s">
        <v>14</v>
      </c>
      <c r="X404" t="s">
        <v>10</v>
      </c>
      <c r="Y404">
        <v>23</v>
      </c>
      <c r="Z404">
        <v>44168</v>
      </c>
      <c r="AA404">
        <v>1</v>
      </c>
    </row>
    <row r="405" spans="11:27" x14ac:dyDescent="0.25">
      <c r="K405" s="3" t="s">
        <v>11</v>
      </c>
      <c r="L405">
        <v>8</v>
      </c>
      <c r="M405" t="s">
        <v>13</v>
      </c>
      <c r="N405" t="s">
        <v>10</v>
      </c>
      <c r="O405">
        <v>18</v>
      </c>
      <c r="P405">
        <v>44136</v>
      </c>
      <c r="Q405">
        <v>0</v>
      </c>
      <c r="U405" s="3" t="s">
        <v>11</v>
      </c>
      <c r="V405">
        <v>25</v>
      </c>
      <c r="W405" t="s">
        <v>14</v>
      </c>
      <c r="X405" t="s">
        <v>10</v>
      </c>
      <c r="Y405">
        <v>23</v>
      </c>
      <c r="Z405">
        <v>44169</v>
      </c>
      <c r="AA405">
        <v>1</v>
      </c>
    </row>
    <row r="406" spans="11:27" x14ac:dyDescent="0.25">
      <c r="K406" s="3" t="s">
        <v>11</v>
      </c>
      <c r="L406">
        <v>9</v>
      </c>
      <c r="M406" t="s">
        <v>13</v>
      </c>
      <c r="N406" t="s">
        <v>10</v>
      </c>
      <c r="O406">
        <v>18</v>
      </c>
      <c r="P406">
        <v>44136</v>
      </c>
      <c r="Q406">
        <v>0</v>
      </c>
      <c r="U406" s="3" t="s">
        <v>11</v>
      </c>
      <c r="V406">
        <v>26</v>
      </c>
      <c r="W406" t="s">
        <v>14</v>
      </c>
      <c r="X406" t="s">
        <v>10</v>
      </c>
      <c r="Y406">
        <v>23</v>
      </c>
      <c r="Z406">
        <v>44170</v>
      </c>
      <c r="AA406">
        <v>1</v>
      </c>
    </row>
    <row r="407" spans="11:27" x14ac:dyDescent="0.25">
      <c r="K407" s="3" t="s">
        <v>11</v>
      </c>
      <c r="L407">
        <v>10</v>
      </c>
      <c r="M407" t="s">
        <v>13</v>
      </c>
      <c r="N407" t="s">
        <v>10</v>
      </c>
      <c r="O407">
        <v>18</v>
      </c>
      <c r="P407">
        <v>44136</v>
      </c>
      <c r="Q407">
        <v>0</v>
      </c>
    </row>
    <row r="408" spans="11:27" x14ac:dyDescent="0.25">
      <c r="K408" s="3" t="s">
        <v>11</v>
      </c>
      <c r="L408">
        <v>11</v>
      </c>
      <c r="M408" t="s">
        <v>13</v>
      </c>
      <c r="N408" t="s">
        <v>10</v>
      </c>
      <c r="O408">
        <v>18</v>
      </c>
      <c r="P408">
        <v>44136</v>
      </c>
      <c r="Q408">
        <v>0</v>
      </c>
    </row>
    <row r="409" spans="11:27" x14ac:dyDescent="0.25">
      <c r="K409" s="3" t="s">
        <v>11</v>
      </c>
      <c r="L409">
        <v>12</v>
      </c>
      <c r="M409" t="s">
        <v>13</v>
      </c>
      <c r="N409" t="s">
        <v>10</v>
      </c>
      <c r="O409">
        <v>18</v>
      </c>
      <c r="P409">
        <v>44136</v>
      </c>
      <c r="Q409">
        <v>0</v>
      </c>
    </row>
    <row r="410" spans="11:27" x14ac:dyDescent="0.25">
      <c r="K410" s="3" t="s">
        <v>11</v>
      </c>
      <c r="L410">
        <v>13</v>
      </c>
      <c r="M410" t="s">
        <v>13</v>
      </c>
      <c r="N410" t="s">
        <v>10</v>
      </c>
      <c r="O410">
        <v>18</v>
      </c>
      <c r="P410">
        <v>44136</v>
      </c>
      <c r="Q410">
        <v>1</v>
      </c>
    </row>
    <row r="411" spans="11:27" x14ac:dyDescent="0.25">
      <c r="K411" s="3" t="s">
        <v>11</v>
      </c>
      <c r="L411">
        <v>14</v>
      </c>
      <c r="M411" t="s">
        <v>13</v>
      </c>
      <c r="N411" t="s">
        <v>10</v>
      </c>
      <c r="O411">
        <v>18</v>
      </c>
      <c r="P411">
        <v>44136</v>
      </c>
      <c r="Q411">
        <v>1</v>
      </c>
    </row>
    <row r="412" spans="11:27" x14ac:dyDescent="0.25">
      <c r="K412" s="3" t="s">
        <v>11</v>
      </c>
      <c r="L412">
        <v>15</v>
      </c>
      <c r="M412" t="s">
        <v>13</v>
      </c>
      <c r="N412" t="s">
        <v>10</v>
      </c>
      <c r="O412">
        <v>18</v>
      </c>
      <c r="P412">
        <v>44136</v>
      </c>
      <c r="Q412">
        <v>1</v>
      </c>
    </row>
    <row r="413" spans="11:27" x14ac:dyDescent="0.25">
      <c r="K413" s="3" t="s">
        <v>11</v>
      </c>
      <c r="L413">
        <v>16</v>
      </c>
      <c r="M413" t="s">
        <v>13</v>
      </c>
      <c r="N413" t="s">
        <v>10</v>
      </c>
      <c r="O413">
        <v>19</v>
      </c>
      <c r="P413">
        <v>44137</v>
      </c>
      <c r="Q413">
        <v>0</v>
      </c>
    </row>
    <row r="414" spans="11:27" x14ac:dyDescent="0.25">
      <c r="K414" s="3" t="s">
        <v>11</v>
      </c>
      <c r="L414">
        <v>17</v>
      </c>
      <c r="M414" t="s">
        <v>13</v>
      </c>
      <c r="N414" t="s">
        <v>10</v>
      </c>
      <c r="O414">
        <v>19</v>
      </c>
      <c r="P414">
        <v>44137</v>
      </c>
      <c r="Q414">
        <v>0</v>
      </c>
    </row>
    <row r="415" spans="11:27" x14ac:dyDescent="0.25">
      <c r="K415" s="3" t="s">
        <v>11</v>
      </c>
      <c r="L415">
        <v>18</v>
      </c>
      <c r="M415" t="s">
        <v>13</v>
      </c>
      <c r="N415" t="s">
        <v>10</v>
      </c>
      <c r="O415">
        <v>19</v>
      </c>
      <c r="P415">
        <v>44137</v>
      </c>
      <c r="Q415">
        <v>0</v>
      </c>
    </row>
    <row r="416" spans="11:27" x14ac:dyDescent="0.25">
      <c r="K416" s="3" t="s">
        <v>11</v>
      </c>
      <c r="L416">
        <v>19</v>
      </c>
      <c r="M416" t="s">
        <v>13</v>
      </c>
      <c r="N416" t="s">
        <v>10</v>
      </c>
      <c r="O416">
        <v>19</v>
      </c>
      <c r="P416">
        <v>44137</v>
      </c>
      <c r="Q416">
        <v>1</v>
      </c>
    </row>
    <row r="417" spans="11:17" x14ac:dyDescent="0.25">
      <c r="K417" s="3" t="s">
        <v>11</v>
      </c>
      <c r="L417">
        <v>20</v>
      </c>
      <c r="M417" t="s">
        <v>13</v>
      </c>
      <c r="N417" t="s">
        <v>10</v>
      </c>
      <c r="O417">
        <v>19</v>
      </c>
      <c r="P417">
        <v>44137</v>
      </c>
      <c r="Q417">
        <v>1</v>
      </c>
    </row>
    <row r="418" spans="11:17" x14ac:dyDescent="0.25">
      <c r="K418" s="3" t="s">
        <v>11</v>
      </c>
      <c r="L418">
        <v>21</v>
      </c>
      <c r="M418" t="s">
        <v>13</v>
      </c>
      <c r="N418" t="s">
        <v>10</v>
      </c>
      <c r="O418">
        <v>19</v>
      </c>
      <c r="P418">
        <v>44137</v>
      </c>
      <c r="Q418">
        <v>1</v>
      </c>
    </row>
    <row r="419" spans="11:17" x14ac:dyDescent="0.25">
      <c r="K419" s="3" t="s">
        <v>11</v>
      </c>
      <c r="L419">
        <v>22</v>
      </c>
      <c r="M419" t="s">
        <v>13</v>
      </c>
      <c r="N419" t="s">
        <v>10</v>
      </c>
      <c r="O419">
        <v>19</v>
      </c>
      <c r="P419">
        <v>44137</v>
      </c>
      <c r="Q419">
        <v>1</v>
      </c>
    </row>
    <row r="420" spans="11:17" x14ac:dyDescent="0.25">
      <c r="K420" s="3" t="s">
        <v>11</v>
      </c>
      <c r="L420">
        <v>23</v>
      </c>
      <c r="M420" t="s">
        <v>13</v>
      </c>
      <c r="N420" t="s">
        <v>10</v>
      </c>
      <c r="O420">
        <v>19</v>
      </c>
      <c r="P420">
        <v>44137</v>
      </c>
      <c r="Q420">
        <v>1</v>
      </c>
    </row>
    <row r="421" spans="11:17" x14ac:dyDescent="0.25">
      <c r="K421" s="3" t="s">
        <v>11</v>
      </c>
      <c r="L421">
        <v>24</v>
      </c>
      <c r="M421" t="s">
        <v>13</v>
      </c>
      <c r="N421" t="s">
        <v>10</v>
      </c>
      <c r="O421">
        <v>19</v>
      </c>
      <c r="P421">
        <v>44137</v>
      </c>
      <c r="Q421">
        <v>1</v>
      </c>
    </row>
    <row r="422" spans="11:17" x14ac:dyDescent="0.25">
      <c r="K422" s="3" t="s">
        <v>11</v>
      </c>
      <c r="L422">
        <v>25</v>
      </c>
      <c r="M422" t="s">
        <v>13</v>
      </c>
      <c r="N422" t="s">
        <v>10</v>
      </c>
      <c r="O422">
        <v>19</v>
      </c>
      <c r="P422">
        <v>44137</v>
      </c>
      <c r="Q422">
        <v>1</v>
      </c>
    </row>
    <row r="423" spans="11:17" x14ac:dyDescent="0.25">
      <c r="K423" s="3" t="s">
        <v>11</v>
      </c>
      <c r="L423">
        <v>26</v>
      </c>
      <c r="M423" t="s">
        <v>13</v>
      </c>
      <c r="N423" t="s">
        <v>10</v>
      </c>
      <c r="O423">
        <v>19</v>
      </c>
      <c r="P423">
        <v>44137</v>
      </c>
      <c r="Q423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EDD80-364F-4C74-9289-B17012DE9554}">
  <dimension ref="A1:BC46"/>
  <sheetViews>
    <sheetView workbookViewId="0">
      <selection activeCell="A47" sqref="A47"/>
    </sheetView>
  </sheetViews>
  <sheetFormatPr defaultRowHeight="15" x14ac:dyDescent="0.25"/>
  <cols>
    <col min="1" max="1" width="12.5703125" customWidth="1"/>
    <col min="2" max="2" width="13.28515625" customWidth="1"/>
  </cols>
  <sheetData>
    <row r="1" spans="1:53" x14ac:dyDescent="0.25">
      <c r="A1" t="s">
        <v>29</v>
      </c>
      <c r="B1" t="s">
        <v>28</v>
      </c>
      <c r="C1" t="s">
        <v>19</v>
      </c>
      <c r="D1">
        <v>11</v>
      </c>
      <c r="E1">
        <v>11.5</v>
      </c>
      <c r="F1">
        <v>12</v>
      </c>
      <c r="G1">
        <v>12.5</v>
      </c>
      <c r="H1">
        <v>13</v>
      </c>
      <c r="I1">
        <v>13.5</v>
      </c>
      <c r="J1">
        <v>14</v>
      </c>
      <c r="K1">
        <v>14.5</v>
      </c>
      <c r="L1">
        <v>15</v>
      </c>
      <c r="M1">
        <v>15.5</v>
      </c>
      <c r="N1">
        <v>16</v>
      </c>
      <c r="O1">
        <v>16.5</v>
      </c>
      <c r="P1">
        <v>17</v>
      </c>
      <c r="Q1">
        <v>17.5</v>
      </c>
      <c r="R1">
        <v>18</v>
      </c>
      <c r="S1">
        <v>18.5</v>
      </c>
      <c r="T1">
        <v>19</v>
      </c>
      <c r="U1">
        <v>19.5</v>
      </c>
      <c r="V1">
        <v>20</v>
      </c>
      <c r="W1">
        <v>20.5</v>
      </c>
      <c r="X1">
        <v>21</v>
      </c>
      <c r="Y1">
        <v>22</v>
      </c>
      <c r="Z1">
        <v>23</v>
      </c>
      <c r="AA1">
        <v>24</v>
      </c>
      <c r="AB1">
        <v>25</v>
      </c>
      <c r="AC1">
        <v>26</v>
      </c>
      <c r="AD1">
        <v>27</v>
      </c>
      <c r="AE1">
        <v>28</v>
      </c>
      <c r="AF1">
        <v>29</v>
      </c>
      <c r="AG1">
        <v>30</v>
      </c>
      <c r="AH1">
        <v>31</v>
      </c>
      <c r="AI1">
        <v>32</v>
      </c>
      <c r="AJ1">
        <v>33</v>
      </c>
      <c r="AK1">
        <v>34</v>
      </c>
      <c r="AL1">
        <v>34.5</v>
      </c>
      <c r="AM1">
        <v>35</v>
      </c>
      <c r="AN1">
        <v>36</v>
      </c>
      <c r="AO1">
        <v>37</v>
      </c>
      <c r="AP1">
        <v>38</v>
      </c>
      <c r="AQ1">
        <v>39</v>
      </c>
      <c r="AR1">
        <v>40</v>
      </c>
      <c r="AS1">
        <v>41</v>
      </c>
      <c r="AT1">
        <v>42</v>
      </c>
      <c r="AU1">
        <v>43</v>
      </c>
      <c r="AV1">
        <v>44</v>
      </c>
      <c r="AW1">
        <v>45</v>
      </c>
      <c r="AX1">
        <v>46</v>
      </c>
      <c r="AY1" t="s">
        <v>12</v>
      </c>
      <c r="AZ1" t="s">
        <v>20</v>
      </c>
      <c r="BA1" t="s">
        <v>21</v>
      </c>
    </row>
    <row r="2" spans="1:53" x14ac:dyDescent="0.25">
      <c r="A2" t="s">
        <v>2</v>
      </c>
      <c r="B2" s="1" t="s">
        <v>1</v>
      </c>
      <c r="C2" t="s">
        <v>3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3</v>
      </c>
      <c r="Q2">
        <v>0</v>
      </c>
      <c r="R2">
        <v>3</v>
      </c>
      <c r="S2">
        <v>0</v>
      </c>
      <c r="T2">
        <v>8</v>
      </c>
      <c r="U2">
        <v>0</v>
      </c>
      <c r="V2">
        <v>4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18</v>
      </c>
      <c r="AZ2">
        <v>18</v>
      </c>
    </row>
    <row r="3" spans="1:53" x14ac:dyDescent="0.25">
      <c r="A3" t="s">
        <v>2</v>
      </c>
      <c r="B3" s="1" t="s">
        <v>1</v>
      </c>
      <c r="C3" t="s">
        <v>7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1</v>
      </c>
      <c r="O3">
        <v>0</v>
      </c>
      <c r="P3">
        <v>10</v>
      </c>
      <c r="Q3">
        <v>0</v>
      </c>
      <c r="R3">
        <v>11</v>
      </c>
      <c r="S3">
        <v>0</v>
      </c>
      <c r="T3">
        <v>6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28</v>
      </c>
      <c r="AZ3">
        <v>28</v>
      </c>
    </row>
    <row r="4" spans="1:53" x14ac:dyDescent="0.25">
      <c r="A4" t="s">
        <v>2</v>
      </c>
      <c r="B4" s="1" t="s">
        <v>1</v>
      </c>
      <c r="C4" t="s">
        <v>8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2</v>
      </c>
      <c r="Q4">
        <v>0</v>
      </c>
      <c r="R4">
        <v>8</v>
      </c>
      <c r="S4">
        <v>0</v>
      </c>
      <c r="T4">
        <v>8</v>
      </c>
      <c r="U4">
        <v>0</v>
      </c>
      <c r="V4">
        <v>4</v>
      </c>
      <c r="W4">
        <v>0</v>
      </c>
      <c r="X4">
        <v>7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29</v>
      </c>
      <c r="AZ4">
        <v>29</v>
      </c>
    </row>
    <row r="5" spans="1:53" x14ac:dyDescent="0.25">
      <c r="A5" t="s">
        <v>2</v>
      </c>
      <c r="B5" s="1" t="s">
        <v>1</v>
      </c>
      <c r="C5" t="s">
        <v>9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2</v>
      </c>
      <c r="Q5">
        <v>0</v>
      </c>
      <c r="R5">
        <v>10</v>
      </c>
      <c r="S5">
        <v>0</v>
      </c>
      <c r="T5">
        <v>8</v>
      </c>
      <c r="U5">
        <v>0</v>
      </c>
      <c r="V5">
        <v>4</v>
      </c>
      <c r="W5">
        <v>0</v>
      </c>
      <c r="X5">
        <v>1</v>
      </c>
      <c r="Y5">
        <v>1</v>
      </c>
      <c r="Z5">
        <v>3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29</v>
      </c>
      <c r="AZ5">
        <v>29</v>
      </c>
    </row>
    <row r="6" spans="1:53" x14ac:dyDescent="0.25">
      <c r="A6" t="s">
        <v>2</v>
      </c>
      <c r="B6" s="1" t="s">
        <v>1</v>
      </c>
      <c r="C6" t="s">
        <v>10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5</v>
      </c>
      <c r="Q6">
        <v>0</v>
      </c>
      <c r="R6">
        <v>7</v>
      </c>
      <c r="S6">
        <v>0</v>
      </c>
      <c r="T6">
        <v>9</v>
      </c>
      <c r="U6">
        <v>0</v>
      </c>
      <c r="V6">
        <v>3</v>
      </c>
      <c r="W6">
        <v>0</v>
      </c>
      <c r="X6">
        <v>0</v>
      </c>
      <c r="Y6">
        <v>1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25</v>
      </c>
      <c r="AZ6">
        <v>25</v>
      </c>
      <c r="BA6">
        <v>86</v>
      </c>
    </row>
    <row r="7" spans="1:53" x14ac:dyDescent="0.25">
      <c r="A7" t="s">
        <v>2</v>
      </c>
      <c r="B7" s="2" t="s">
        <v>22</v>
      </c>
      <c r="C7" t="s">
        <v>3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5</v>
      </c>
      <c r="S7">
        <v>0</v>
      </c>
      <c r="T7">
        <v>8</v>
      </c>
      <c r="U7">
        <v>0</v>
      </c>
      <c r="V7">
        <v>7</v>
      </c>
      <c r="W7">
        <v>0</v>
      </c>
      <c r="X7">
        <v>0</v>
      </c>
      <c r="Y7">
        <v>3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23</v>
      </c>
      <c r="AZ7">
        <v>23</v>
      </c>
    </row>
    <row r="8" spans="1:53" x14ac:dyDescent="0.25">
      <c r="A8" t="s">
        <v>2</v>
      </c>
      <c r="B8" s="2" t="s">
        <v>22</v>
      </c>
      <c r="C8" t="s">
        <v>7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5</v>
      </c>
      <c r="Q8">
        <v>0</v>
      </c>
      <c r="R8">
        <v>16</v>
      </c>
      <c r="S8">
        <v>0</v>
      </c>
      <c r="T8">
        <v>5</v>
      </c>
      <c r="U8">
        <v>0</v>
      </c>
      <c r="V8">
        <v>1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27</v>
      </c>
      <c r="AZ8">
        <v>27</v>
      </c>
    </row>
    <row r="9" spans="1:53" x14ac:dyDescent="0.25">
      <c r="A9" t="s">
        <v>2</v>
      </c>
      <c r="B9" s="2" t="s">
        <v>22</v>
      </c>
      <c r="C9" t="s">
        <v>8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1</v>
      </c>
      <c r="Q9">
        <v>0</v>
      </c>
      <c r="R9">
        <v>11</v>
      </c>
      <c r="S9">
        <v>0</v>
      </c>
      <c r="T9">
        <v>10</v>
      </c>
      <c r="U9">
        <v>0</v>
      </c>
      <c r="V9">
        <v>2</v>
      </c>
      <c r="W9">
        <v>0</v>
      </c>
      <c r="X9">
        <v>1</v>
      </c>
      <c r="Y9">
        <v>2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27</v>
      </c>
      <c r="AZ9">
        <v>27</v>
      </c>
    </row>
    <row r="10" spans="1:53" x14ac:dyDescent="0.25">
      <c r="A10" t="s">
        <v>2</v>
      </c>
      <c r="B10" s="2" t="s">
        <v>22</v>
      </c>
      <c r="C10" t="s">
        <v>9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30</v>
      </c>
      <c r="AZ10">
        <v>0</v>
      </c>
    </row>
    <row r="11" spans="1:53" x14ac:dyDescent="0.25">
      <c r="A11" t="s">
        <v>2</v>
      </c>
      <c r="B11" s="2" t="s">
        <v>22</v>
      </c>
      <c r="C11" t="s">
        <v>10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2</v>
      </c>
      <c r="O11">
        <v>0</v>
      </c>
      <c r="P11">
        <v>8</v>
      </c>
      <c r="Q11">
        <v>0</v>
      </c>
      <c r="R11">
        <v>6</v>
      </c>
      <c r="S11">
        <v>0</v>
      </c>
      <c r="T11">
        <v>3</v>
      </c>
      <c r="U11">
        <v>0</v>
      </c>
      <c r="V11">
        <v>4</v>
      </c>
      <c r="W11">
        <v>0</v>
      </c>
      <c r="X11">
        <v>1</v>
      </c>
      <c r="Y11">
        <v>1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25</v>
      </c>
      <c r="AZ11">
        <v>25</v>
      </c>
      <c r="BA11">
        <v>68</v>
      </c>
    </row>
    <row r="12" spans="1:53" x14ac:dyDescent="0.25">
      <c r="A12" t="s">
        <v>2</v>
      </c>
      <c r="B12" s="3" t="s">
        <v>11</v>
      </c>
      <c r="C12" t="s">
        <v>3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3</v>
      </c>
      <c r="S12">
        <v>0</v>
      </c>
      <c r="T12">
        <v>4</v>
      </c>
      <c r="U12">
        <v>0</v>
      </c>
      <c r="V12">
        <v>2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9</v>
      </c>
      <c r="AZ12">
        <v>9</v>
      </c>
    </row>
    <row r="13" spans="1:53" x14ac:dyDescent="0.25">
      <c r="A13" t="s">
        <v>2</v>
      </c>
      <c r="B13" s="3" t="s">
        <v>11</v>
      </c>
      <c r="C13" t="s">
        <v>7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10</v>
      </c>
      <c r="Q13">
        <v>0</v>
      </c>
      <c r="R13">
        <v>10</v>
      </c>
      <c r="S13">
        <v>0</v>
      </c>
      <c r="T13">
        <v>5</v>
      </c>
      <c r="U13">
        <v>0</v>
      </c>
      <c r="V13">
        <v>0</v>
      </c>
      <c r="W13">
        <v>0</v>
      </c>
      <c r="X13">
        <v>3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28</v>
      </c>
      <c r="AZ13">
        <v>28</v>
      </c>
    </row>
    <row r="14" spans="1:53" x14ac:dyDescent="0.25">
      <c r="A14" t="s">
        <v>2</v>
      </c>
      <c r="B14" s="3" t="s">
        <v>11</v>
      </c>
      <c r="C14" t="s">
        <v>8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8</v>
      </c>
      <c r="S14">
        <v>0</v>
      </c>
      <c r="T14">
        <v>13</v>
      </c>
      <c r="U14">
        <v>0</v>
      </c>
      <c r="V14">
        <v>3</v>
      </c>
      <c r="W14">
        <v>0</v>
      </c>
      <c r="X14">
        <v>1</v>
      </c>
      <c r="Y14">
        <v>2</v>
      </c>
      <c r="Z14">
        <v>0</v>
      </c>
      <c r="AA14">
        <v>1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28</v>
      </c>
      <c r="AZ14">
        <v>28</v>
      </c>
    </row>
    <row r="15" spans="1:53" x14ac:dyDescent="0.25">
      <c r="A15" t="s">
        <v>2</v>
      </c>
      <c r="B15" s="3" t="s">
        <v>11</v>
      </c>
      <c r="C15" t="s">
        <v>9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3</v>
      </c>
      <c r="Q15">
        <v>0</v>
      </c>
      <c r="R15">
        <v>6</v>
      </c>
      <c r="S15">
        <v>0</v>
      </c>
      <c r="T15">
        <v>5</v>
      </c>
      <c r="U15">
        <v>0</v>
      </c>
      <c r="V15">
        <v>5</v>
      </c>
      <c r="W15">
        <v>0</v>
      </c>
      <c r="X15">
        <v>5</v>
      </c>
      <c r="Y15">
        <v>1</v>
      </c>
      <c r="Z15">
        <v>0</v>
      </c>
      <c r="AA15">
        <v>1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26</v>
      </c>
      <c r="AZ15">
        <v>26</v>
      </c>
    </row>
    <row r="16" spans="1:53" x14ac:dyDescent="0.25">
      <c r="A16" t="s">
        <v>2</v>
      </c>
      <c r="B16" s="3" t="s">
        <v>11</v>
      </c>
      <c r="C16" t="s">
        <v>10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4</v>
      </c>
      <c r="Q16">
        <v>0</v>
      </c>
      <c r="R16">
        <v>4</v>
      </c>
      <c r="S16">
        <v>0</v>
      </c>
      <c r="T16">
        <v>5</v>
      </c>
      <c r="U16">
        <v>0</v>
      </c>
      <c r="V16">
        <v>3</v>
      </c>
      <c r="W16">
        <v>0</v>
      </c>
      <c r="X16">
        <v>1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17</v>
      </c>
      <c r="AZ16">
        <v>17</v>
      </c>
      <c r="BA16">
        <v>72.000000000000014</v>
      </c>
    </row>
    <row r="17" spans="1:55" x14ac:dyDescent="0.25">
      <c r="A17" t="s">
        <v>13</v>
      </c>
      <c r="B17" s="1" t="s">
        <v>1</v>
      </c>
      <c r="C17" t="s">
        <v>3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4</v>
      </c>
      <c r="O17">
        <v>0</v>
      </c>
      <c r="P17">
        <v>9</v>
      </c>
      <c r="Q17">
        <v>0</v>
      </c>
      <c r="R17">
        <v>7</v>
      </c>
      <c r="S17">
        <v>0</v>
      </c>
      <c r="T17">
        <v>4</v>
      </c>
      <c r="U17">
        <v>0</v>
      </c>
      <c r="V17">
        <v>4</v>
      </c>
      <c r="W17">
        <v>0</v>
      </c>
      <c r="X17">
        <v>2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30</v>
      </c>
      <c r="AZ17">
        <v>30</v>
      </c>
      <c r="BC17">
        <v>100</v>
      </c>
    </row>
    <row r="18" spans="1:55" x14ac:dyDescent="0.25">
      <c r="A18" t="s">
        <v>13</v>
      </c>
      <c r="B18" s="1" t="s">
        <v>1</v>
      </c>
      <c r="C18" t="s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6</v>
      </c>
      <c r="Q18">
        <v>0</v>
      </c>
      <c r="R18">
        <v>14</v>
      </c>
      <c r="S18">
        <v>0</v>
      </c>
      <c r="T18">
        <v>8</v>
      </c>
      <c r="U18">
        <v>0</v>
      </c>
      <c r="V18">
        <v>2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30</v>
      </c>
      <c r="AZ18">
        <v>30</v>
      </c>
      <c r="BC18">
        <v>100</v>
      </c>
    </row>
    <row r="19" spans="1:55" x14ac:dyDescent="0.25">
      <c r="A19" t="s">
        <v>13</v>
      </c>
      <c r="B19" s="1" t="s">
        <v>1</v>
      </c>
      <c r="C19" t="s">
        <v>8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2</v>
      </c>
      <c r="O19">
        <v>0</v>
      </c>
      <c r="P19">
        <v>7</v>
      </c>
      <c r="Q19">
        <v>0</v>
      </c>
      <c r="R19">
        <v>10</v>
      </c>
      <c r="S19">
        <v>0</v>
      </c>
      <c r="T19">
        <v>9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28</v>
      </c>
      <c r="AZ19">
        <v>28</v>
      </c>
      <c r="BC19">
        <v>93.333333333333329</v>
      </c>
    </row>
    <row r="20" spans="1:55" x14ac:dyDescent="0.25">
      <c r="A20" t="s">
        <v>13</v>
      </c>
      <c r="B20" s="1" t="s">
        <v>1</v>
      </c>
      <c r="C20" t="s">
        <v>9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8</v>
      </c>
      <c r="Q20">
        <v>0</v>
      </c>
      <c r="R20">
        <v>10</v>
      </c>
      <c r="S20">
        <v>0</v>
      </c>
      <c r="T20">
        <v>12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30</v>
      </c>
      <c r="AZ20">
        <v>30</v>
      </c>
      <c r="BC20">
        <v>100</v>
      </c>
    </row>
    <row r="21" spans="1:55" x14ac:dyDescent="0.25">
      <c r="A21" t="s">
        <v>13</v>
      </c>
      <c r="B21" s="1" t="s">
        <v>1</v>
      </c>
      <c r="C21" t="s">
        <v>10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4</v>
      </c>
      <c r="Q21">
        <v>0</v>
      </c>
      <c r="R21">
        <v>7</v>
      </c>
      <c r="S21">
        <v>0</v>
      </c>
      <c r="T21">
        <v>6</v>
      </c>
      <c r="U21">
        <v>0</v>
      </c>
      <c r="V21">
        <v>7</v>
      </c>
      <c r="W21">
        <v>0</v>
      </c>
      <c r="X21">
        <v>0</v>
      </c>
      <c r="Y21">
        <v>4</v>
      </c>
      <c r="Z21">
        <v>0</v>
      </c>
      <c r="AA21">
        <v>1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29</v>
      </c>
      <c r="AZ21">
        <v>29</v>
      </c>
      <c r="BA21">
        <v>98</v>
      </c>
      <c r="BC21">
        <v>96.666666666666671</v>
      </c>
    </row>
    <row r="22" spans="1:55" x14ac:dyDescent="0.25">
      <c r="A22" t="s">
        <v>13</v>
      </c>
      <c r="B22" s="2" t="s">
        <v>22</v>
      </c>
      <c r="C22" t="s">
        <v>3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13</v>
      </c>
      <c r="Q22">
        <v>0</v>
      </c>
      <c r="R22">
        <v>4</v>
      </c>
      <c r="S22">
        <v>0</v>
      </c>
      <c r="T22">
        <v>6</v>
      </c>
      <c r="U22">
        <v>0</v>
      </c>
      <c r="V22">
        <v>4</v>
      </c>
      <c r="W22">
        <v>0</v>
      </c>
      <c r="X22">
        <v>0</v>
      </c>
      <c r="Y22">
        <v>2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29</v>
      </c>
      <c r="AZ22">
        <v>29</v>
      </c>
      <c r="BC22">
        <v>96.666666666666671</v>
      </c>
    </row>
    <row r="23" spans="1:55" x14ac:dyDescent="0.25">
      <c r="A23" t="s">
        <v>13</v>
      </c>
      <c r="B23" s="2" t="s">
        <v>22</v>
      </c>
      <c r="C23" t="s">
        <v>7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3</v>
      </c>
      <c r="Q23">
        <v>0</v>
      </c>
      <c r="R23">
        <v>11</v>
      </c>
      <c r="S23">
        <v>0</v>
      </c>
      <c r="T23">
        <v>10</v>
      </c>
      <c r="U23">
        <v>0</v>
      </c>
      <c r="V23">
        <v>3</v>
      </c>
      <c r="W23">
        <v>0</v>
      </c>
      <c r="X23">
        <v>2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29</v>
      </c>
      <c r="AZ23">
        <v>29</v>
      </c>
      <c r="BC23">
        <v>96.666666666666671</v>
      </c>
    </row>
    <row r="24" spans="1:55" x14ac:dyDescent="0.25">
      <c r="A24" t="s">
        <v>13</v>
      </c>
      <c r="B24" s="2" t="s">
        <v>22</v>
      </c>
      <c r="C24" t="s">
        <v>8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5</v>
      </c>
      <c r="O24">
        <v>0</v>
      </c>
      <c r="P24">
        <v>13</v>
      </c>
      <c r="Q24">
        <v>0</v>
      </c>
      <c r="R24">
        <v>5</v>
      </c>
      <c r="S24">
        <v>0</v>
      </c>
      <c r="T24">
        <v>7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30</v>
      </c>
      <c r="AZ24">
        <v>30</v>
      </c>
      <c r="BC24">
        <v>100</v>
      </c>
    </row>
    <row r="25" spans="1:55" x14ac:dyDescent="0.25">
      <c r="A25" t="s">
        <v>13</v>
      </c>
      <c r="B25" s="2" t="s">
        <v>22</v>
      </c>
      <c r="C25" t="s">
        <v>9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5</v>
      </c>
      <c r="Q25">
        <v>0</v>
      </c>
      <c r="R25">
        <v>3</v>
      </c>
      <c r="S25">
        <v>0</v>
      </c>
      <c r="T25">
        <v>7</v>
      </c>
      <c r="U25">
        <v>0</v>
      </c>
      <c r="V25">
        <v>11</v>
      </c>
      <c r="W25">
        <v>0</v>
      </c>
      <c r="X25">
        <v>3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29</v>
      </c>
      <c r="AZ25">
        <v>29</v>
      </c>
      <c r="BC25">
        <v>96.666666666666671</v>
      </c>
    </row>
    <row r="26" spans="1:55" x14ac:dyDescent="0.25">
      <c r="A26" t="s">
        <v>13</v>
      </c>
      <c r="B26" s="2" t="s">
        <v>22</v>
      </c>
      <c r="C26" t="s">
        <v>10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7</v>
      </c>
      <c r="Q26">
        <v>0</v>
      </c>
      <c r="R26">
        <v>10</v>
      </c>
      <c r="S26">
        <v>0</v>
      </c>
      <c r="T26">
        <v>8</v>
      </c>
      <c r="U26">
        <v>0</v>
      </c>
      <c r="V26">
        <v>3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28</v>
      </c>
      <c r="AZ26">
        <v>28</v>
      </c>
      <c r="BA26">
        <v>96.666666666666671</v>
      </c>
      <c r="BC26">
        <v>93.333333333333329</v>
      </c>
    </row>
    <row r="27" spans="1:55" x14ac:dyDescent="0.25">
      <c r="A27" t="s">
        <v>13</v>
      </c>
      <c r="B27" s="3" t="s">
        <v>11</v>
      </c>
      <c r="C27" t="s">
        <v>3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10</v>
      </c>
      <c r="Q27">
        <v>0</v>
      </c>
      <c r="R27">
        <v>12</v>
      </c>
      <c r="S27">
        <v>0</v>
      </c>
      <c r="T27">
        <v>6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28</v>
      </c>
      <c r="AZ27">
        <v>28</v>
      </c>
      <c r="BC27">
        <v>93.333333333333329</v>
      </c>
    </row>
    <row r="28" spans="1:55" x14ac:dyDescent="0.25">
      <c r="A28" t="s">
        <v>13</v>
      </c>
      <c r="B28" s="3" t="s">
        <v>11</v>
      </c>
      <c r="C28" t="s">
        <v>7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7</v>
      </c>
      <c r="Q28">
        <v>0</v>
      </c>
      <c r="R28">
        <v>10</v>
      </c>
      <c r="S28">
        <v>0</v>
      </c>
      <c r="T28">
        <v>5</v>
      </c>
      <c r="U28">
        <v>0</v>
      </c>
      <c r="V28">
        <v>2</v>
      </c>
      <c r="W28">
        <v>0</v>
      </c>
      <c r="X28">
        <v>1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25</v>
      </c>
      <c r="AZ28">
        <v>25</v>
      </c>
      <c r="BC28">
        <v>83.333333333333329</v>
      </c>
    </row>
    <row r="29" spans="1:55" x14ac:dyDescent="0.25">
      <c r="A29" t="s">
        <v>13</v>
      </c>
      <c r="B29" s="3" t="s">
        <v>11</v>
      </c>
      <c r="C29" t="s">
        <v>8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17</v>
      </c>
      <c r="Q29">
        <v>0</v>
      </c>
      <c r="R29">
        <v>6</v>
      </c>
      <c r="S29">
        <v>0</v>
      </c>
      <c r="T29">
        <v>3</v>
      </c>
      <c r="U29">
        <v>0</v>
      </c>
      <c r="V29">
        <v>1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27</v>
      </c>
      <c r="AZ29">
        <v>27</v>
      </c>
      <c r="BC29">
        <v>90</v>
      </c>
    </row>
    <row r="30" spans="1:55" x14ac:dyDescent="0.25">
      <c r="A30" t="s">
        <v>13</v>
      </c>
      <c r="B30" s="3" t="s">
        <v>11</v>
      </c>
      <c r="C30" t="s">
        <v>9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1</v>
      </c>
      <c r="U30">
        <v>0</v>
      </c>
      <c r="V30">
        <v>10</v>
      </c>
      <c r="W30">
        <v>0</v>
      </c>
      <c r="X30">
        <v>6</v>
      </c>
      <c r="Y30">
        <v>4</v>
      </c>
      <c r="Z30">
        <v>3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24</v>
      </c>
      <c r="AZ30">
        <v>24</v>
      </c>
      <c r="BC30">
        <v>80</v>
      </c>
    </row>
    <row r="31" spans="1:55" x14ac:dyDescent="0.25">
      <c r="A31" t="s">
        <v>13</v>
      </c>
      <c r="B31" s="3" t="s">
        <v>11</v>
      </c>
      <c r="C31" t="s">
        <v>10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6</v>
      </c>
      <c r="Q31">
        <v>0</v>
      </c>
      <c r="R31">
        <v>9</v>
      </c>
      <c r="S31">
        <v>0</v>
      </c>
      <c r="T31">
        <v>11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26</v>
      </c>
      <c r="AZ31">
        <v>26</v>
      </c>
      <c r="BA31">
        <v>86.666666666666671</v>
      </c>
      <c r="BC31">
        <v>86.666666666666671</v>
      </c>
    </row>
    <row r="32" spans="1:55" x14ac:dyDescent="0.25">
      <c r="A32" t="s">
        <v>14</v>
      </c>
      <c r="B32" s="1" t="s">
        <v>1</v>
      </c>
      <c r="C32" t="s">
        <v>3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8</v>
      </c>
      <c r="Q32">
        <v>0</v>
      </c>
      <c r="R32">
        <v>1</v>
      </c>
      <c r="S32">
        <v>0</v>
      </c>
      <c r="T32">
        <v>5</v>
      </c>
      <c r="U32">
        <v>0</v>
      </c>
      <c r="V32">
        <v>9</v>
      </c>
      <c r="W32">
        <v>0</v>
      </c>
      <c r="X32">
        <v>4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27</v>
      </c>
      <c r="AZ32">
        <v>27</v>
      </c>
      <c r="BB32">
        <v>90</v>
      </c>
    </row>
    <row r="33" spans="1:54" x14ac:dyDescent="0.25">
      <c r="A33" t="s">
        <v>14</v>
      </c>
      <c r="B33" s="1" t="s">
        <v>1</v>
      </c>
      <c r="C33" t="s">
        <v>7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12</v>
      </c>
      <c r="Q33">
        <v>0</v>
      </c>
      <c r="R33">
        <v>8</v>
      </c>
      <c r="S33">
        <v>0</v>
      </c>
      <c r="T33">
        <v>4</v>
      </c>
      <c r="U33">
        <v>0</v>
      </c>
      <c r="V33">
        <v>3</v>
      </c>
      <c r="W33">
        <v>0</v>
      </c>
      <c r="X33">
        <v>2</v>
      </c>
      <c r="Y33">
        <v>1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30</v>
      </c>
      <c r="AZ33">
        <v>30</v>
      </c>
      <c r="BB33">
        <v>100</v>
      </c>
    </row>
    <row r="34" spans="1:54" x14ac:dyDescent="0.25">
      <c r="A34" t="s">
        <v>14</v>
      </c>
      <c r="B34" s="1" t="s">
        <v>1</v>
      </c>
      <c r="C34" t="s">
        <v>8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3</v>
      </c>
      <c r="Q34">
        <v>0</v>
      </c>
      <c r="R34">
        <v>2</v>
      </c>
      <c r="S34">
        <v>0</v>
      </c>
      <c r="T34">
        <v>7</v>
      </c>
      <c r="U34">
        <v>0</v>
      </c>
      <c r="V34">
        <v>9</v>
      </c>
      <c r="W34">
        <v>0</v>
      </c>
      <c r="X34">
        <v>6</v>
      </c>
      <c r="Y34">
        <v>2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29</v>
      </c>
      <c r="AZ34">
        <v>29</v>
      </c>
      <c r="BB34">
        <v>96.666666666666671</v>
      </c>
    </row>
    <row r="35" spans="1:54" x14ac:dyDescent="0.25">
      <c r="A35" t="s">
        <v>14</v>
      </c>
      <c r="B35" s="1" t="s">
        <v>1</v>
      </c>
      <c r="C35" t="s">
        <v>9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4</v>
      </c>
      <c r="Q35">
        <v>0</v>
      </c>
      <c r="R35">
        <v>6</v>
      </c>
      <c r="S35">
        <v>0</v>
      </c>
      <c r="T35">
        <v>5</v>
      </c>
      <c r="U35">
        <v>0</v>
      </c>
      <c r="V35">
        <v>6</v>
      </c>
      <c r="W35">
        <v>0</v>
      </c>
      <c r="X35">
        <v>5</v>
      </c>
      <c r="Y35">
        <v>4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30</v>
      </c>
      <c r="AZ35">
        <v>30</v>
      </c>
      <c r="BB35">
        <v>100</v>
      </c>
    </row>
    <row r="36" spans="1:54" x14ac:dyDescent="0.25">
      <c r="A36" t="s">
        <v>14</v>
      </c>
      <c r="B36" s="1" t="s">
        <v>1</v>
      </c>
      <c r="C36" t="s">
        <v>10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2</v>
      </c>
      <c r="Q36">
        <v>0</v>
      </c>
      <c r="R36">
        <v>2</v>
      </c>
      <c r="S36">
        <v>0</v>
      </c>
      <c r="T36">
        <v>6</v>
      </c>
      <c r="U36">
        <v>0</v>
      </c>
      <c r="V36">
        <v>11</v>
      </c>
      <c r="W36">
        <v>0</v>
      </c>
      <c r="X36">
        <v>5</v>
      </c>
      <c r="Y36">
        <v>1</v>
      </c>
      <c r="Z36">
        <v>2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29</v>
      </c>
      <c r="AZ36">
        <v>29</v>
      </c>
      <c r="BA36">
        <v>96.666666666666671</v>
      </c>
      <c r="BB36">
        <v>96.666666666666671</v>
      </c>
    </row>
    <row r="37" spans="1:54" x14ac:dyDescent="0.25">
      <c r="A37" t="s">
        <v>14</v>
      </c>
      <c r="B37" s="2" t="s">
        <v>22</v>
      </c>
      <c r="C37" t="s">
        <v>3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5</v>
      </c>
      <c r="Q37">
        <v>0</v>
      </c>
      <c r="R37">
        <v>5</v>
      </c>
      <c r="S37">
        <v>0</v>
      </c>
      <c r="T37">
        <v>10</v>
      </c>
      <c r="U37">
        <v>0</v>
      </c>
      <c r="V37">
        <v>4</v>
      </c>
      <c r="W37">
        <v>0</v>
      </c>
      <c r="X37">
        <v>0</v>
      </c>
      <c r="Y37">
        <v>3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27</v>
      </c>
      <c r="AZ37">
        <v>27</v>
      </c>
      <c r="BB37">
        <v>90</v>
      </c>
    </row>
    <row r="38" spans="1:54" x14ac:dyDescent="0.25">
      <c r="A38" t="s">
        <v>14</v>
      </c>
      <c r="B38" s="2" t="s">
        <v>22</v>
      </c>
      <c r="C38" t="s">
        <v>7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3</v>
      </c>
      <c r="Q38">
        <v>0</v>
      </c>
      <c r="R38">
        <v>3</v>
      </c>
      <c r="S38">
        <v>0</v>
      </c>
      <c r="T38">
        <v>9</v>
      </c>
      <c r="U38">
        <v>0</v>
      </c>
      <c r="V38">
        <v>4</v>
      </c>
      <c r="W38">
        <v>0</v>
      </c>
      <c r="X38">
        <v>3</v>
      </c>
      <c r="Y38">
        <v>6</v>
      </c>
      <c r="Z38">
        <v>1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29</v>
      </c>
      <c r="AZ38">
        <v>29</v>
      </c>
      <c r="BB38">
        <v>96.666666666666671</v>
      </c>
    </row>
    <row r="39" spans="1:54" x14ac:dyDescent="0.25">
      <c r="A39" t="s">
        <v>14</v>
      </c>
      <c r="B39" s="2" t="s">
        <v>22</v>
      </c>
      <c r="C39" t="s">
        <v>8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6</v>
      </c>
      <c r="Q39">
        <v>0</v>
      </c>
      <c r="R39">
        <v>6</v>
      </c>
      <c r="S39">
        <v>0</v>
      </c>
      <c r="T39">
        <v>3</v>
      </c>
      <c r="U39">
        <v>0</v>
      </c>
      <c r="V39">
        <v>6</v>
      </c>
      <c r="W39">
        <v>0</v>
      </c>
      <c r="X39">
        <v>4</v>
      </c>
      <c r="Y39">
        <v>0</v>
      </c>
      <c r="Z39">
        <v>3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28</v>
      </c>
      <c r="AZ39">
        <v>28</v>
      </c>
      <c r="BB39">
        <v>93.333333333333329</v>
      </c>
    </row>
    <row r="40" spans="1:54" x14ac:dyDescent="0.25">
      <c r="A40" t="s">
        <v>14</v>
      </c>
      <c r="B40" s="2" t="s">
        <v>22</v>
      </c>
      <c r="C40" t="s">
        <v>9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1</v>
      </c>
      <c r="Q40">
        <v>0</v>
      </c>
      <c r="R40">
        <v>1</v>
      </c>
      <c r="S40">
        <v>0</v>
      </c>
      <c r="T40">
        <v>9</v>
      </c>
      <c r="U40">
        <v>0</v>
      </c>
      <c r="V40">
        <v>7</v>
      </c>
      <c r="W40">
        <v>0</v>
      </c>
      <c r="X40">
        <v>7</v>
      </c>
      <c r="Y40">
        <v>5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30</v>
      </c>
      <c r="AZ40">
        <v>30</v>
      </c>
      <c r="BB40">
        <v>100</v>
      </c>
    </row>
    <row r="41" spans="1:54" x14ac:dyDescent="0.25">
      <c r="A41" t="s">
        <v>14</v>
      </c>
      <c r="B41" s="2" t="s">
        <v>22</v>
      </c>
      <c r="C41" t="s">
        <v>10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6</v>
      </c>
      <c r="Q41">
        <v>0</v>
      </c>
      <c r="R41">
        <v>3</v>
      </c>
      <c r="S41">
        <v>0</v>
      </c>
      <c r="T41">
        <v>5</v>
      </c>
      <c r="U41">
        <v>0</v>
      </c>
      <c r="V41">
        <v>7</v>
      </c>
      <c r="W41">
        <v>0</v>
      </c>
      <c r="X41">
        <v>1</v>
      </c>
      <c r="Y41">
        <v>2</v>
      </c>
      <c r="Z41">
        <v>3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27</v>
      </c>
      <c r="AZ41">
        <v>27</v>
      </c>
      <c r="BA41">
        <v>94</v>
      </c>
      <c r="BB41">
        <v>90</v>
      </c>
    </row>
    <row r="42" spans="1:54" x14ac:dyDescent="0.25">
      <c r="A42" t="s">
        <v>14</v>
      </c>
      <c r="B42" s="3" t="s">
        <v>11</v>
      </c>
      <c r="C42" t="s">
        <v>3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3</v>
      </c>
      <c r="Q42">
        <v>0</v>
      </c>
      <c r="R42">
        <v>3</v>
      </c>
      <c r="S42">
        <v>0</v>
      </c>
      <c r="T42">
        <v>4</v>
      </c>
      <c r="U42">
        <v>0</v>
      </c>
      <c r="V42">
        <v>4</v>
      </c>
      <c r="W42">
        <v>0</v>
      </c>
      <c r="X42">
        <v>3</v>
      </c>
      <c r="Y42">
        <v>1</v>
      </c>
      <c r="Z42">
        <v>4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22</v>
      </c>
      <c r="AZ42">
        <v>22</v>
      </c>
      <c r="BB42">
        <v>73.333333333333329</v>
      </c>
    </row>
    <row r="43" spans="1:54" x14ac:dyDescent="0.25">
      <c r="A43" t="s">
        <v>14</v>
      </c>
      <c r="B43" s="3" t="s">
        <v>11</v>
      </c>
      <c r="C43" t="s">
        <v>7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3</v>
      </c>
      <c r="Q43">
        <v>0</v>
      </c>
      <c r="R43">
        <v>3</v>
      </c>
      <c r="S43">
        <v>0</v>
      </c>
      <c r="T43">
        <v>4</v>
      </c>
      <c r="U43">
        <v>0</v>
      </c>
      <c r="V43">
        <v>3</v>
      </c>
      <c r="W43">
        <v>0</v>
      </c>
      <c r="X43">
        <v>4</v>
      </c>
      <c r="Y43">
        <v>1</v>
      </c>
      <c r="Z43">
        <v>3</v>
      </c>
      <c r="AA43">
        <v>1</v>
      </c>
      <c r="AB43">
        <v>2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24</v>
      </c>
      <c r="AZ43">
        <v>24</v>
      </c>
      <c r="BB43">
        <v>80</v>
      </c>
    </row>
    <row r="44" spans="1:54" x14ac:dyDescent="0.25">
      <c r="A44" t="s">
        <v>14</v>
      </c>
      <c r="B44" s="3" t="s">
        <v>11</v>
      </c>
      <c r="C44" t="s">
        <v>8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2</v>
      </c>
      <c r="S44">
        <v>0</v>
      </c>
      <c r="T44">
        <v>7</v>
      </c>
      <c r="U44">
        <v>0</v>
      </c>
      <c r="V44">
        <v>8</v>
      </c>
      <c r="W44">
        <v>0</v>
      </c>
      <c r="X44">
        <v>4</v>
      </c>
      <c r="Y44">
        <v>0</v>
      </c>
      <c r="Z44">
        <v>1</v>
      </c>
      <c r="AA44">
        <v>1</v>
      </c>
      <c r="AB44">
        <v>1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24</v>
      </c>
      <c r="AZ44">
        <v>24</v>
      </c>
      <c r="BB44">
        <v>80</v>
      </c>
    </row>
    <row r="45" spans="1:54" x14ac:dyDescent="0.25">
      <c r="A45" t="s">
        <v>14</v>
      </c>
      <c r="B45" s="3" t="s">
        <v>11</v>
      </c>
      <c r="C45" t="s">
        <v>9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5</v>
      </c>
      <c r="Q45">
        <v>0</v>
      </c>
      <c r="R45">
        <v>6</v>
      </c>
      <c r="S45">
        <v>0</v>
      </c>
      <c r="T45">
        <v>6</v>
      </c>
      <c r="U45">
        <v>0</v>
      </c>
      <c r="V45">
        <v>2</v>
      </c>
      <c r="W45">
        <v>0</v>
      </c>
      <c r="X45">
        <v>2</v>
      </c>
      <c r="Y45">
        <v>1</v>
      </c>
      <c r="Z45">
        <v>1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23</v>
      </c>
      <c r="AZ45">
        <v>23</v>
      </c>
      <c r="BB45">
        <v>76.666666666666671</v>
      </c>
    </row>
    <row r="46" spans="1:54" x14ac:dyDescent="0.25">
      <c r="A46" t="s">
        <v>14</v>
      </c>
      <c r="B46" s="3" t="s">
        <v>11</v>
      </c>
      <c r="C46" t="s">
        <v>10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4</v>
      </c>
      <c r="S46">
        <v>0</v>
      </c>
      <c r="T46">
        <v>6</v>
      </c>
      <c r="U46">
        <v>0</v>
      </c>
      <c r="V46">
        <v>4</v>
      </c>
      <c r="W46">
        <v>0</v>
      </c>
      <c r="X46">
        <v>4</v>
      </c>
      <c r="Y46">
        <v>4</v>
      </c>
      <c r="Z46">
        <v>4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26</v>
      </c>
      <c r="AZ46">
        <v>26</v>
      </c>
      <c r="BA46">
        <v>79.333333333333329</v>
      </c>
      <c r="BB46">
        <v>86.666666666666671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3A11A-9C34-4162-93AE-F7DA10E2AC0C}">
  <dimension ref="A1:AZ47"/>
  <sheetViews>
    <sheetView workbookViewId="0">
      <selection activeCell="C45" sqref="C45"/>
    </sheetView>
  </sheetViews>
  <sheetFormatPr defaultRowHeight="15" x14ac:dyDescent="0.25"/>
  <cols>
    <col min="1" max="1" width="11.7109375" customWidth="1"/>
    <col min="2" max="2" width="13.5703125" customWidth="1"/>
    <col min="3" max="3" width="11" customWidth="1"/>
    <col min="4" max="4" width="9.5703125" customWidth="1"/>
    <col min="5" max="5" width="9.7109375" customWidth="1"/>
  </cols>
  <sheetData>
    <row r="1" spans="1:52" x14ac:dyDescent="0.25">
      <c r="D1" t="s">
        <v>27</v>
      </c>
    </row>
    <row r="2" spans="1:52" x14ac:dyDescent="0.25">
      <c r="A2" t="s">
        <v>29</v>
      </c>
      <c r="B2" t="s">
        <v>28</v>
      </c>
      <c r="C2" t="s">
        <v>19</v>
      </c>
      <c r="D2">
        <v>11</v>
      </c>
      <c r="E2">
        <v>11.5</v>
      </c>
      <c r="F2">
        <v>12</v>
      </c>
      <c r="G2">
        <v>12.5</v>
      </c>
      <c r="H2">
        <v>13</v>
      </c>
      <c r="I2">
        <v>13.5</v>
      </c>
      <c r="J2">
        <v>14</v>
      </c>
      <c r="K2">
        <v>14.5</v>
      </c>
      <c r="L2">
        <v>15</v>
      </c>
      <c r="M2">
        <v>15.5</v>
      </c>
      <c r="N2">
        <v>16</v>
      </c>
      <c r="O2">
        <v>16.5</v>
      </c>
      <c r="P2">
        <v>17</v>
      </c>
      <c r="Q2">
        <v>17.5</v>
      </c>
      <c r="R2">
        <v>18</v>
      </c>
      <c r="S2">
        <v>18.5</v>
      </c>
      <c r="T2">
        <v>19</v>
      </c>
      <c r="U2">
        <v>19.5</v>
      </c>
      <c r="V2">
        <v>20</v>
      </c>
      <c r="W2">
        <v>20.5</v>
      </c>
      <c r="X2">
        <v>21</v>
      </c>
      <c r="Y2">
        <v>21.5</v>
      </c>
      <c r="Z2">
        <v>22</v>
      </c>
      <c r="AA2">
        <v>22.5</v>
      </c>
      <c r="AB2">
        <v>23</v>
      </c>
      <c r="AC2">
        <v>24</v>
      </c>
      <c r="AD2">
        <v>25</v>
      </c>
      <c r="AE2">
        <v>26</v>
      </c>
      <c r="AF2">
        <v>27</v>
      </c>
      <c r="AG2">
        <v>28</v>
      </c>
      <c r="AH2">
        <v>29</v>
      </c>
      <c r="AI2">
        <v>30</v>
      </c>
      <c r="AJ2">
        <v>31</v>
      </c>
      <c r="AK2">
        <v>32</v>
      </c>
      <c r="AL2">
        <v>33</v>
      </c>
      <c r="AM2">
        <v>34</v>
      </c>
      <c r="AN2">
        <v>34.5</v>
      </c>
      <c r="AO2">
        <v>35</v>
      </c>
      <c r="AP2">
        <v>36</v>
      </c>
      <c r="AQ2">
        <v>37</v>
      </c>
      <c r="AR2">
        <v>38</v>
      </c>
      <c r="AS2">
        <v>39</v>
      </c>
      <c r="AT2">
        <v>40</v>
      </c>
      <c r="AU2">
        <v>41</v>
      </c>
      <c r="AV2">
        <v>42</v>
      </c>
      <c r="AW2">
        <v>43</v>
      </c>
      <c r="AX2">
        <v>44</v>
      </c>
      <c r="AY2">
        <v>45</v>
      </c>
      <c r="AZ2" t="s">
        <v>12</v>
      </c>
    </row>
    <row r="3" spans="1:52" x14ac:dyDescent="0.25">
      <c r="A3" t="s">
        <v>2</v>
      </c>
      <c r="B3" s="1" t="s">
        <v>1</v>
      </c>
      <c r="C3" t="s">
        <v>3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0.16666666666666666</v>
      </c>
      <c r="Q3">
        <v>0.16666666666666666</v>
      </c>
      <c r="R3">
        <v>0.33333333333333331</v>
      </c>
      <c r="S3">
        <v>0.33333333333333331</v>
      </c>
      <c r="T3">
        <v>0.77777777777777768</v>
      </c>
      <c r="U3">
        <v>0.77777777777777768</v>
      </c>
      <c r="V3">
        <v>0.99999999999999989</v>
      </c>
      <c r="W3">
        <v>0.99999999999999989</v>
      </c>
      <c r="X3">
        <v>0.99999999999999989</v>
      </c>
      <c r="Y3">
        <v>0.99999999999999989</v>
      </c>
      <c r="Z3">
        <v>0.99999999999999989</v>
      </c>
      <c r="AA3">
        <v>0.99999999999999989</v>
      </c>
      <c r="AB3">
        <v>0.99999999999999989</v>
      </c>
      <c r="AC3">
        <v>0.99999999999999989</v>
      </c>
      <c r="AD3">
        <v>0.99999999999999989</v>
      </c>
      <c r="AE3">
        <v>0.99999999999999989</v>
      </c>
      <c r="AF3">
        <v>0.99999999999999989</v>
      </c>
      <c r="AG3">
        <v>0.99999999999999989</v>
      </c>
      <c r="AH3">
        <v>0.99999999999999989</v>
      </c>
      <c r="AI3">
        <v>0.99999999999999989</v>
      </c>
      <c r="AJ3">
        <v>0.99999999999999989</v>
      </c>
      <c r="AK3">
        <v>0.99999999999999989</v>
      </c>
      <c r="AL3">
        <v>0.99999999999999989</v>
      </c>
      <c r="AM3">
        <v>0.99999999999999989</v>
      </c>
      <c r="AN3">
        <v>0.99999999999999989</v>
      </c>
      <c r="AO3">
        <v>0.99999999999999989</v>
      </c>
      <c r="AP3">
        <v>0.99999999999999989</v>
      </c>
      <c r="AQ3">
        <v>0.99999999999999989</v>
      </c>
      <c r="AR3">
        <v>0.99999999999999989</v>
      </c>
      <c r="AS3">
        <v>0.99999999999999989</v>
      </c>
      <c r="AT3">
        <v>0.99999999999999989</v>
      </c>
      <c r="AU3">
        <v>0.99999999999999989</v>
      </c>
      <c r="AV3">
        <v>0.99999999999999989</v>
      </c>
      <c r="AW3">
        <v>0.99999999999999989</v>
      </c>
      <c r="AX3">
        <v>0.99999999999999989</v>
      </c>
      <c r="AY3">
        <v>0.99999999999999989</v>
      </c>
      <c r="AZ3">
        <v>18</v>
      </c>
    </row>
    <row r="4" spans="1:52" x14ac:dyDescent="0.25">
      <c r="A4" t="s">
        <v>2</v>
      </c>
      <c r="B4" s="1" t="s">
        <v>1</v>
      </c>
      <c r="C4" t="s">
        <v>7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3.5714285714285712E-2</v>
      </c>
      <c r="O4">
        <v>3.5714285714285712E-2</v>
      </c>
      <c r="P4">
        <v>0.39285714285714285</v>
      </c>
      <c r="Q4">
        <v>0.39285714285714285</v>
      </c>
      <c r="R4">
        <v>0.7857142857142857</v>
      </c>
      <c r="S4">
        <v>0.7857142857142857</v>
      </c>
      <c r="T4">
        <v>1</v>
      </c>
      <c r="U4">
        <v>1</v>
      </c>
      <c r="V4">
        <v>1</v>
      </c>
      <c r="W4">
        <v>1</v>
      </c>
      <c r="X4">
        <v>1</v>
      </c>
      <c r="Y4">
        <v>1</v>
      </c>
      <c r="Z4">
        <v>1</v>
      </c>
      <c r="AA4">
        <v>1</v>
      </c>
      <c r="AB4">
        <v>1</v>
      </c>
      <c r="AC4">
        <v>1</v>
      </c>
      <c r="AD4">
        <v>1</v>
      </c>
      <c r="AE4">
        <v>1</v>
      </c>
      <c r="AF4">
        <v>1</v>
      </c>
      <c r="AG4">
        <v>1</v>
      </c>
      <c r="AH4">
        <v>1</v>
      </c>
      <c r="AI4">
        <v>1</v>
      </c>
      <c r="AJ4">
        <v>1</v>
      </c>
      <c r="AK4">
        <v>1</v>
      </c>
      <c r="AL4">
        <v>1</v>
      </c>
      <c r="AM4">
        <v>1</v>
      </c>
      <c r="AN4">
        <v>1</v>
      </c>
      <c r="AO4">
        <v>1</v>
      </c>
      <c r="AP4">
        <v>1</v>
      </c>
      <c r="AQ4">
        <v>1</v>
      </c>
      <c r="AR4">
        <v>1</v>
      </c>
      <c r="AS4">
        <v>1</v>
      </c>
      <c r="AT4">
        <v>1</v>
      </c>
      <c r="AU4">
        <v>1</v>
      </c>
      <c r="AV4">
        <v>1</v>
      </c>
      <c r="AW4">
        <v>1</v>
      </c>
      <c r="AX4">
        <v>1</v>
      </c>
      <c r="AY4">
        <v>1</v>
      </c>
      <c r="AZ4">
        <v>28</v>
      </c>
    </row>
    <row r="5" spans="1:52" x14ac:dyDescent="0.25">
      <c r="A5" t="s">
        <v>2</v>
      </c>
      <c r="B5" s="1" t="s">
        <v>1</v>
      </c>
      <c r="C5" t="s">
        <v>8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6.8965517241379309E-2</v>
      </c>
      <c r="Q5">
        <v>6.8965517241379309E-2</v>
      </c>
      <c r="R5">
        <v>0.34482758620689657</v>
      </c>
      <c r="S5">
        <v>0.34482758620689657</v>
      </c>
      <c r="T5">
        <v>0.62068965517241381</v>
      </c>
      <c r="U5">
        <v>0.62068965517241381</v>
      </c>
      <c r="V5">
        <v>0.75862068965517238</v>
      </c>
      <c r="W5">
        <v>0.75862068965517238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1</v>
      </c>
      <c r="AS5">
        <v>1</v>
      </c>
      <c r="AT5">
        <v>1</v>
      </c>
      <c r="AU5">
        <v>1</v>
      </c>
      <c r="AV5">
        <v>1</v>
      </c>
      <c r="AW5">
        <v>1</v>
      </c>
      <c r="AX5">
        <v>1</v>
      </c>
      <c r="AY5">
        <v>1</v>
      </c>
      <c r="AZ5">
        <v>29</v>
      </c>
    </row>
    <row r="6" spans="1:52" x14ac:dyDescent="0.25">
      <c r="A6" t="s">
        <v>2</v>
      </c>
      <c r="B6" s="1" t="s">
        <v>1</v>
      </c>
      <c r="C6" t="s">
        <v>9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6.8965517241379309E-2</v>
      </c>
      <c r="Q6">
        <v>6.8965517241379309E-2</v>
      </c>
      <c r="R6">
        <v>0.41379310344827591</v>
      </c>
      <c r="S6">
        <v>0.41379310344827591</v>
      </c>
      <c r="T6">
        <v>0.68965517241379315</v>
      </c>
      <c r="U6">
        <v>0.68965517241379315</v>
      </c>
      <c r="V6">
        <v>0.82758620689655182</v>
      </c>
      <c r="W6">
        <v>0.82758620689655182</v>
      </c>
      <c r="X6">
        <v>0.86206896551724144</v>
      </c>
      <c r="Y6">
        <v>0.86206896551724144</v>
      </c>
      <c r="Z6">
        <v>0.89655172413793105</v>
      </c>
      <c r="AA6">
        <v>0.89655172413793105</v>
      </c>
      <c r="AB6">
        <v>1</v>
      </c>
      <c r="AC6">
        <v>1</v>
      </c>
      <c r="AD6">
        <v>1</v>
      </c>
      <c r="AE6">
        <v>1</v>
      </c>
      <c r="AF6">
        <v>1</v>
      </c>
      <c r="AG6">
        <v>1</v>
      </c>
      <c r="AH6">
        <v>1</v>
      </c>
      <c r="AI6">
        <v>1</v>
      </c>
      <c r="AJ6">
        <v>1</v>
      </c>
      <c r="AK6">
        <v>1</v>
      </c>
      <c r="AL6">
        <v>1</v>
      </c>
      <c r="AM6">
        <v>1</v>
      </c>
      <c r="AN6">
        <v>1</v>
      </c>
      <c r="AO6">
        <v>1</v>
      </c>
      <c r="AP6">
        <v>1</v>
      </c>
      <c r="AQ6">
        <v>1</v>
      </c>
      <c r="AR6">
        <v>1</v>
      </c>
      <c r="AS6">
        <v>1</v>
      </c>
      <c r="AT6">
        <v>1</v>
      </c>
      <c r="AU6">
        <v>1</v>
      </c>
      <c r="AV6">
        <v>1</v>
      </c>
      <c r="AW6">
        <v>1</v>
      </c>
      <c r="AX6">
        <v>1</v>
      </c>
      <c r="AY6">
        <v>1</v>
      </c>
      <c r="AZ6">
        <v>29</v>
      </c>
    </row>
    <row r="7" spans="1:52" x14ac:dyDescent="0.25">
      <c r="A7" t="s">
        <v>2</v>
      </c>
      <c r="B7" s="1" t="s">
        <v>1</v>
      </c>
      <c r="C7" t="s">
        <v>10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0.2</v>
      </c>
      <c r="Q7">
        <v>0.2</v>
      </c>
      <c r="R7">
        <v>0.48000000000000004</v>
      </c>
      <c r="S7">
        <v>0.48000000000000004</v>
      </c>
      <c r="T7">
        <v>0.84000000000000008</v>
      </c>
      <c r="U7">
        <v>0.84000000000000008</v>
      </c>
      <c r="V7">
        <v>0.96000000000000008</v>
      </c>
      <c r="W7">
        <v>0.96000000000000008</v>
      </c>
      <c r="X7">
        <v>0.96000000000000008</v>
      </c>
      <c r="Y7">
        <v>0.96000000000000008</v>
      </c>
      <c r="Z7">
        <v>1</v>
      </c>
      <c r="AA7">
        <v>1</v>
      </c>
      <c r="AB7">
        <v>1</v>
      </c>
      <c r="AC7">
        <v>1</v>
      </c>
      <c r="AD7">
        <v>1</v>
      </c>
      <c r="AE7">
        <v>1</v>
      </c>
      <c r="AF7">
        <v>1</v>
      </c>
      <c r="AG7">
        <v>1</v>
      </c>
      <c r="AH7">
        <v>1</v>
      </c>
      <c r="AI7">
        <v>1</v>
      </c>
      <c r="AJ7">
        <v>1</v>
      </c>
      <c r="AK7">
        <v>1</v>
      </c>
      <c r="AL7">
        <v>1</v>
      </c>
      <c r="AM7">
        <v>1</v>
      </c>
      <c r="AN7">
        <v>1</v>
      </c>
      <c r="AO7">
        <v>1</v>
      </c>
      <c r="AP7">
        <v>1</v>
      </c>
      <c r="AQ7">
        <v>1</v>
      </c>
      <c r="AR7">
        <v>1</v>
      </c>
      <c r="AS7">
        <v>1</v>
      </c>
      <c r="AT7">
        <v>1</v>
      </c>
      <c r="AU7">
        <v>1</v>
      </c>
      <c r="AV7">
        <v>1</v>
      </c>
      <c r="AW7">
        <v>1</v>
      </c>
      <c r="AX7">
        <v>1</v>
      </c>
      <c r="AY7">
        <v>1</v>
      </c>
      <c r="AZ7">
        <v>25</v>
      </c>
    </row>
    <row r="8" spans="1:52" x14ac:dyDescent="0.25">
      <c r="A8" t="s">
        <v>2</v>
      </c>
      <c r="B8" s="2" t="s">
        <v>22</v>
      </c>
      <c r="C8" t="s">
        <v>3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0.21739130434782608</v>
      </c>
      <c r="S8">
        <v>0.21739130434782608</v>
      </c>
      <c r="T8">
        <v>0.56521739130434778</v>
      </c>
      <c r="U8">
        <v>0.56521739130434778</v>
      </c>
      <c r="V8">
        <v>0.86956521739130432</v>
      </c>
      <c r="W8">
        <v>0.86956521739130432</v>
      </c>
      <c r="X8">
        <v>0.86956521739130432</v>
      </c>
      <c r="Y8">
        <v>0.86956521739130432</v>
      </c>
      <c r="Z8">
        <v>1</v>
      </c>
      <c r="AA8">
        <v>1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v>1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23</v>
      </c>
    </row>
    <row r="9" spans="1:52" x14ac:dyDescent="0.25">
      <c r="A9" t="s">
        <v>2</v>
      </c>
      <c r="B9" s="2" t="s">
        <v>22</v>
      </c>
      <c r="C9" t="s">
        <v>7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0.18518518518518517</v>
      </c>
      <c r="Q9">
        <v>0.18518518518518517</v>
      </c>
      <c r="R9">
        <v>0.77777777777777768</v>
      </c>
      <c r="S9">
        <v>0.77777777777777768</v>
      </c>
      <c r="T9">
        <v>0.9629629629629628</v>
      </c>
      <c r="U9">
        <v>0.9629629629629628</v>
      </c>
      <c r="V9">
        <v>0.99999999999999978</v>
      </c>
      <c r="W9">
        <v>0.99999999999999978</v>
      </c>
      <c r="X9">
        <v>0.99999999999999978</v>
      </c>
      <c r="Y9">
        <v>0.99999999999999978</v>
      </c>
      <c r="Z9">
        <v>0.99999999999999978</v>
      </c>
      <c r="AA9">
        <v>0.99999999999999978</v>
      </c>
      <c r="AB9">
        <v>0.99999999999999978</v>
      </c>
      <c r="AC9">
        <v>0.99999999999999978</v>
      </c>
      <c r="AD9">
        <v>0.99999999999999978</v>
      </c>
      <c r="AE9">
        <v>0.99999999999999978</v>
      </c>
      <c r="AF9">
        <v>0.99999999999999978</v>
      </c>
      <c r="AG9">
        <v>0.99999999999999978</v>
      </c>
      <c r="AH9">
        <v>0.99999999999999978</v>
      </c>
      <c r="AI9">
        <v>0.99999999999999978</v>
      </c>
      <c r="AJ9">
        <v>0.99999999999999978</v>
      </c>
      <c r="AK9">
        <v>0.99999999999999978</v>
      </c>
      <c r="AL9">
        <v>0.99999999999999978</v>
      </c>
      <c r="AM9">
        <v>0.99999999999999978</v>
      </c>
      <c r="AN9">
        <v>0.99999999999999978</v>
      </c>
      <c r="AO9">
        <v>0.99999999999999978</v>
      </c>
      <c r="AP9">
        <v>0.99999999999999978</v>
      </c>
      <c r="AQ9">
        <v>0.99999999999999978</v>
      </c>
      <c r="AR9">
        <v>0.99999999999999978</v>
      </c>
      <c r="AS9">
        <v>0.99999999999999978</v>
      </c>
      <c r="AT9">
        <v>0.99999999999999978</v>
      </c>
      <c r="AU9">
        <v>0.99999999999999978</v>
      </c>
      <c r="AV9">
        <v>0.99999999999999978</v>
      </c>
      <c r="AW9">
        <v>0.99999999999999978</v>
      </c>
      <c r="AX9">
        <v>0.99999999999999978</v>
      </c>
      <c r="AY9">
        <v>0.99999999999999978</v>
      </c>
      <c r="AZ9">
        <v>27</v>
      </c>
    </row>
    <row r="10" spans="1:52" x14ac:dyDescent="0.25">
      <c r="A10" t="s">
        <v>2</v>
      </c>
      <c r="B10" s="2" t="s">
        <v>22</v>
      </c>
      <c r="C10" t="s">
        <v>8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3.7037037037037035E-2</v>
      </c>
      <c r="Q10">
        <v>3.7037037037037035E-2</v>
      </c>
      <c r="R10">
        <v>0.44444444444444442</v>
      </c>
      <c r="S10">
        <v>0.44444444444444442</v>
      </c>
      <c r="T10">
        <v>0.81481481481481477</v>
      </c>
      <c r="U10">
        <v>0.81481481481481477</v>
      </c>
      <c r="V10">
        <v>0.88888888888888884</v>
      </c>
      <c r="W10">
        <v>0.88888888888888884</v>
      </c>
      <c r="X10">
        <v>0.92592592592592582</v>
      </c>
      <c r="Y10">
        <v>0.92592592592592582</v>
      </c>
      <c r="Z10">
        <v>0.99999999999999989</v>
      </c>
      <c r="AA10">
        <v>0.99999999999999989</v>
      </c>
      <c r="AB10">
        <v>0.99999999999999989</v>
      </c>
      <c r="AC10">
        <v>0.99999999999999989</v>
      </c>
      <c r="AD10">
        <v>0.99999999999999989</v>
      </c>
      <c r="AE10">
        <v>0.99999999999999989</v>
      </c>
      <c r="AF10">
        <v>0.99999999999999989</v>
      </c>
      <c r="AG10">
        <v>0.99999999999999989</v>
      </c>
      <c r="AH10">
        <v>0.99999999999999989</v>
      </c>
      <c r="AI10">
        <v>0.99999999999999989</v>
      </c>
      <c r="AJ10">
        <v>0.99999999999999989</v>
      </c>
      <c r="AK10">
        <v>0.99999999999999989</v>
      </c>
      <c r="AL10">
        <v>0.99999999999999989</v>
      </c>
      <c r="AM10">
        <v>0.99999999999999989</v>
      </c>
      <c r="AN10">
        <v>0.99999999999999989</v>
      </c>
      <c r="AO10">
        <v>0.99999999999999989</v>
      </c>
      <c r="AP10">
        <v>0.99999999999999989</v>
      </c>
      <c r="AQ10">
        <v>0.99999999999999989</v>
      </c>
      <c r="AR10">
        <v>0.99999999999999989</v>
      </c>
      <c r="AS10">
        <v>0.99999999999999989</v>
      </c>
      <c r="AT10">
        <v>0.99999999999999989</v>
      </c>
      <c r="AU10">
        <v>0.99999999999999989</v>
      </c>
      <c r="AV10">
        <v>0.99999999999999989</v>
      </c>
      <c r="AW10">
        <v>0.99999999999999989</v>
      </c>
      <c r="AX10">
        <v>0.99999999999999989</v>
      </c>
      <c r="AY10">
        <v>0.99999999999999989</v>
      </c>
      <c r="AZ10">
        <v>27</v>
      </c>
    </row>
    <row r="11" spans="1:52" x14ac:dyDescent="0.25">
      <c r="A11" t="s">
        <v>2</v>
      </c>
      <c r="B11" s="2" t="s">
        <v>22</v>
      </c>
      <c r="C11" t="s">
        <v>9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30</v>
      </c>
    </row>
    <row r="12" spans="1:52" x14ac:dyDescent="0.25">
      <c r="A12" t="s">
        <v>2</v>
      </c>
      <c r="B12" s="2" t="s">
        <v>22</v>
      </c>
      <c r="C12" t="s">
        <v>10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0.08</v>
      </c>
      <c r="O12">
        <v>0.08</v>
      </c>
      <c r="P12">
        <v>0.4</v>
      </c>
      <c r="Q12">
        <v>0.4</v>
      </c>
      <c r="R12">
        <v>0.64</v>
      </c>
      <c r="S12">
        <v>0.64</v>
      </c>
      <c r="T12">
        <v>0.76</v>
      </c>
      <c r="U12">
        <v>0.76</v>
      </c>
      <c r="V12">
        <v>0.92</v>
      </c>
      <c r="W12">
        <v>0.92</v>
      </c>
      <c r="X12">
        <v>0.96000000000000008</v>
      </c>
      <c r="Y12">
        <v>0.96000000000000008</v>
      </c>
      <c r="Z12">
        <v>1</v>
      </c>
      <c r="AA12">
        <v>1</v>
      </c>
      <c r="AB12">
        <v>1</v>
      </c>
      <c r="AC12">
        <v>1</v>
      </c>
      <c r="AD12">
        <v>1</v>
      </c>
      <c r="AE12">
        <v>1</v>
      </c>
      <c r="AF12">
        <v>1</v>
      </c>
      <c r="AG12">
        <v>1</v>
      </c>
      <c r="AH12">
        <v>1</v>
      </c>
      <c r="AI12">
        <v>1</v>
      </c>
      <c r="AJ12">
        <v>1</v>
      </c>
      <c r="AK12">
        <v>1</v>
      </c>
      <c r="AL12">
        <v>1</v>
      </c>
      <c r="AM12">
        <v>1</v>
      </c>
      <c r="AN12">
        <v>1</v>
      </c>
      <c r="AO12">
        <v>1</v>
      </c>
      <c r="AP12">
        <v>1</v>
      </c>
      <c r="AQ12">
        <v>1</v>
      </c>
      <c r="AR12">
        <v>1</v>
      </c>
      <c r="AS12">
        <v>1</v>
      </c>
      <c r="AT12">
        <v>1</v>
      </c>
      <c r="AU12">
        <v>1</v>
      </c>
      <c r="AV12">
        <v>1</v>
      </c>
      <c r="AW12">
        <v>1</v>
      </c>
      <c r="AX12">
        <v>1</v>
      </c>
      <c r="AY12">
        <v>1</v>
      </c>
      <c r="AZ12">
        <v>25</v>
      </c>
    </row>
    <row r="13" spans="1:52" x14ac:dyDescent="0.25">
      <c r="A13" t="s">
        <v>2</v>
      </c>
      <c r="B13" s="3" t="s">
        <v>11</v>
      </c>
      <c r="C13" t="s">
        <v>3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0.33333333333333331</v>
      </c>
      <c r="S13">
        <v>0.33333333333333331</v>
      </c>
      <c r="T13">
        <v>0.77777777777777768</v>
      </c>
      <c r="U13">
        <v>0.77777777777777768</v>
      </c>
      <c r="V13">
        <v>0.99999999999999989</v>
      </c>
      <c r="W13">
        <v>0.99999999999999989</v>
      </c>
      <c r="X13">
        <v>0.99999999999999989</v>
      </c>
      <c r="Y13">
        <v>0.99999999999999989</v>
      </c>
      <c r="Z13">
        <v>0.99999999999999989</v>
      </c>
      <c r="AA13">
        <v>0.99999999999999989</v>
      </c>
      <c r="AB13">
        <v>0.99999999999999989</v>
      </c>
      <c r="AC13">
        <v>0.99999999999999989</v>
      </c>
      <c r="AD13">
        <v>0.99999999999999989</v>
      </c>
      <c r="AE13">
        <v>0.99999999999999989</v>
      </c>
      <c r="AF13">
        <v>0.99999999999999989</v>
      </c>
      <c r="AG13">
        <v>0.99999999999999989</v>
      </c>
      <c r="AH13">
        <v>0.99999999999999989</v>
      </c>
      <c r="AI13">
        <v>0.99999999999999989</v>
      </c>
      <c r="AJ13">
        <v>0.99999999999999989</v>
      </c>
      <c r="AK13">
        <v>0.99999999999999989</v>
      </c>
      <c r="AL13">
        <v>0.99999999999999989</v>
      </c>
      <c r="AM13">
        <v>0.99999999999999989</v>
      </c>
      <c r="AN13">
        <v>0.99999999999999989</v>
      </c>
      <c r="AO13">
        <v>0.99999999999999989</v>
      </c>
      <c r="AP13">
        <v>0.99999999999999989</v>
      </c>
      <c r="AQ13">
        <v>0.99999999999999989</v>
      </c>
      <c r="AR13">
        <v>0.99999999999999989</v>
      </c>
      <c r="AS13">
        <v>0.99999999999999989</v>
      </c>
      <c r="AT13">
        <v>0.99999999999999989</v>
      </c>
      <c r="AU13">
        <v>0.99999999999999989</v>
      </c>
      <c r="AV13">
        <v>0.99999999999999989</v>
      </c>
      <c r="AW13">
        <v>0.99999999999999989</v>
      </c>
      <c r="AX13">
        <v>0.99999999999999989</v>
      </c>
      <c r="AY13">
        <v>0.99999999999999989</v>
      </c>
      <c r="AZ13">
        <v>9</v>
      </c>
    </row>
    <row r="14" spans="1:52" x14ac:dyDescent="0.25">
      <c r="A14" t="s">
        <v>2</v>
      </c>
      <c r="B14" s="3" t="s">
        <v>11</v>
      </c>
      <c r="C14" t="s">
        <v>7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0.35714285714285715</v>
      </c>
      <c r="Q14">
        <v>0.35714285714285715</v>
      </c>
      <c r="R14">
        <v>0.7142857142857143</v>
      </c>
      <c r="S14">
        <v>0.7142857142857143</v>
      </c>
      <c r="T14">
        <v>0.8928571428571429</v>
      </c>
      <c r="U14">
        <v>0.8928571428571429</v>
      </c>
      <c r="V14">
        <v>0.8928571428571429</v>
      </c>
      <c r="W14">
        <v>0.8928571428571429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28</v>
      </c>
    </row>
    <row r="15" spans="1:52" x14ac:dyDescent="0.25">
      <c r="A15" t="s">
        <v>2</v>
      </c>
      <c r="B15" s="3" t="s">
        <v>11</v>
      </c>
      <c r="C15" t="s">
        <v>8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0.2857142857142857</v>
      </c>
      <c r="S15">
        <v>0.2857142857142857</v>
      </c>
      <c r="T15">
        <v>0.75</v>
      </c>
      <c r="U15">
        <v>0.75</v>
      </c>
      <c r="V15">
        <v>0.8571428571428571</v>
      </c>
      <c r="W15">
        <v>0.8571428571428571</v>
      </c>
      <c r="X15">
        <v>0.89285714285714279</v>
      </c>
      <c r="Y15">
        <v>0.89285714285714279</v>
      </c>
      <c r="Z15">
        <v>0.96428571428571419</v>
      </c>
      <c r="AA15">
        <v>0.96428571428571419</v>
      </c>
      <c r="AB15">
        <v>0.96428571428571419</v>
      </c>
      <c r="AC15">
        <v>0.99999999999999989</v>
      </c>
      <c r="AD15">
        <v>0.99999999999999989</v>
      </c>
      <c r="AE15">
        <v>0.99999999999999989</v>
      </c>
      <c r="AF15">
        <v>0.99999999999999989</v>
      </c>
      <c r="AG15">
        <v>0.99999999999999989</v>
      </c>
      <c r="AH15">
        <v>0.99999999999999989</v>
      </c>
      <c r="AI15">
        <v>0.99999999999999989</v>
      </c>
      <c r="AJ15">
        <v>0.99999999999999989</v>
      </c>
      <c r="AK15">
        <v>0.99999999999999989</v>
      </c>
      <c r="AL15">
        <v>0.99999999999999989</v>
      </c>
      <c r="AM15">
        <v>0.99999999999999989</v>
      </c>
      <c r="AN15">
        <v>0.99999999999999989</v>
      </c>
      <c r="AO15">
        <v>0.99999999999999989</v>
      </c>
      <c r="AP15">
        <v>0.99999999999999989</v>
      </c>
      <c r="AQ15">
        <v>0.99999999999999989</v>
      </c>
      <c r="AR15">
        <v>0.99999999999999989</v>
      </c>
      <c r="AS15">
        <v>0.99999999999999989</v>
      </c>
      <c r="AT15">
        <v>0.99999999999999989</v>
      </c>
      <c r="AU15">
        <v>0.99999999999999989</v>
      </c>
      <c r="AV15">
        <v>0.99999999999999989</v>
      </c>
      <c r="AW15">
        <v>0.99999999999999989</v>
      </c>
      <c r="AX15">
        <v>0.99999999999999989</v>
      </c>
      <c r="AY15">
        <v>0.99999999999999989</v>
      </c>
      <c r="AZ15">
        <v>28</v>
      </c>
    </row>
    <row r="16" spans="1:52" x14ac:dyDescent="0.25">
      <c r="A16" t="s">
        <v>2</v>
      </c>
      <c r="B16" s="3" t="s">
        <v>11</v>
      </c>
      <c r="C16" t="s">
        <v>9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0.11538461538461539</v>
      </c>
      <c r="Q16">
        <v>0.11538461538461539</v>
      </c>
      <c r="R16">
        <v>0.34615384615384615</v>
      </c>
      <c r="S16">
        <v>0.34615384615384615</v>
      </c>
      <c r="T16">
        <v>0.53846153846153844</v>
      </c>
      <c r="U16">
        <v>0.53846153846153844</v>
      </c>
      <c r="V16">
        <v>0.73076923076923073</v>
      </c>
      <c r="W16">
        <v>0.73076923076923073</v>
      </c>
      <c r="X16">
        <v>0.92307692307692302</v>
      </c>
      <c r="Y16">
        <v>0.92307692307692302</v>
      </c>
      <c r="Z16">
        <v>0.96153846153846145</v>
      </c>
      <c r="AA16">
        <v>0.96153846153846145</v>
      </c>
      <c r="AB16">
        <v>0.96153846153846145</v>
      </c>
      <c r="AC16">
        <v>0.99999999999999989</v>
      </c>
      <c r="AD16">
        <v>0.99999999999999989</v>
      </c>
      <c r="AE16">
        <v>0.99999999999999989</v>
      </c>
      <c r="AF16">
        <v>0.99999999999999989</v>
      </c>
      <c r="AG16">
        <v>0.99999999999999989</v>
      </c>
      <c r="AH16">
        <v>0.99999999999999989</v>
      </c>
      <c r="AI16">
        <v>0.99999999999999989</v>
      </c>
      <c r="AJ16">
        <v>0.99999999999999989</v>
      </c>
      <c r="AK16">
        <v>0.99999999999999989</v>
      </c>
      <c r="AL16">
        <v>0.99999999999999989</v>
      </c>
      <c r="AM16">
        <v>0.99999999999999989</v>
      </c>
      <c r="AN16">
        <v>0.99999999999999989</v>
      </c>
      <c r="AO16">
        <v>0.99999999999999989</v>
      </c>
      <c r="AP16">
        <v>0.99999999999999989</v>
      </c>
      <c r="AQ16">
        <v>0.99999999999999989</v>
      </c>
      <c r="AR16">
        <v>0.99999999999999989</v>
      </c>
      <c r="AS16">
        <v>0.99999999999999989</v>
      </c>
      <c r="AT16">
        <v>0.99999999999999989</v>
      </c>
      <c r="AU16">
        <v>0.99999999999999989</v>
      </c>
      <c r="AV16">
        <v>0.99999999999999989</v>
      </c>
      <c r="AW16">
        <v>0.99999999999999989</v>
      </c>
      <c r="AX16">
        <v>0.99999999999999989</v>
      </c>
      <c r="AY16">
        <v>0.99999999999999989</v>
      </c>
      <c r="AZ16">
        <v>26</v>
      </c>
    </row>
    <row r="17" spans="1:52" x14ac:dyDescent="0.25">
      <c r="A17" t="s">
        <v>2</v>
      </c>
      <c r="B17" s="3" t="s">
        <v>11</v>
      </c>
      <c r="C17" t="s">
        <v>10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0.23529411764705882</v>
      </c>
      <c r="Q17">
        <v>0.23529411764705882</v>
      </c>
      <c r="R17">
        <v>0.47058823529411764</v>
      </c>
      <c r="S17">
        <v>0.47058823529411764</v>
      </c>
      <c r="T17">
        <v>0.76470588235294112</v>
      </c>
      <c r="U17">
        <v>0.76470588235294112</v>
      </c>
      <c r="V17">
        <v>0.94117647058823528</v>
      </c>
      <c r="W17">
        <v>0.94117647058823528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>
        <v>1</v>
      </c>
      <c r="AF17">
        <v>1</v>
      </c>
      <c r="AG17">
        <v>1</v>
      </c>
      <c r="AH17">
        <v>1</v>
      </c>
      <c r="AI17">
        <v>1</v>
      </c>
      <c r="AJ17">
        <v>1</v>
      </c>
      <c r="AK17">
        <v>1</v>
      </c>
      <c r="AL17">
        <v>1</v>
      </c>
      <c r="AM17">
        <v>1</v>
      </c>
      <c r="AN17">
        <v>1</v>
      </c>
      <c r="AO17">
        <v>1</v>
      </c>
      <c r="AP17">
        <v>1</v>
      </c>
      <c r="AQ17">
        <v>1</v>
      </c>
      <c r="AR17">
        <v>1</v>
      </c>
      <c r="AS17">
        <v>1</v>
      </c>
      <c r="AT17">
        <v>1</v>
      </c>
      <c r="AU17">
        <v>1</v>
      </c>
      <c r="AV17">
        <v>1</v>
      </c>
      <c r="AW17">
        <v>1</v>
      </c>
      <c r="AX17">
        <v>1</v>
      </c>
      <c r="AY17">
        <v>1</v>
      </c>
      <c r="AZ17">
        <v>17</v>
      </c>
    </row>
    <row r="18" spans="1:52" x14ac:dyDescent="0.25">
      <c r="A18" t="s">
        <v>13</v>
      </c>
      <c r="B18" s="1" t="s">
        <v>1</v>
      </c>
      <c r="C18" t="s">
        <v>3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0.13333333333333333</v>
      </c>
      <c r="O18">
        <v>0.13333333333333333</v>
      </c>
      <c r="P18">
        <v>0.43333333333333335</v>
      </c>
      <c r="Q18">
        <v>0.43333333333333335</v>
      </c>
      <c r="R18">
        <v>0.66666666666666674</v>
      </c>
      <c r="S18">
        <v>0.66666666666666674</v>
      </c>
      <c r="T18">
        <v>0.8</v>
      </c>
      <c r="U18">
        <v>0.8</v>
      </c>
      <c r="V18">
        <v>0.93333333333333335</v>
      </c>
      <c r="W18">
        <v>0.93333333333333335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>
        <v>1</v>
      </c>
      <c r="AF18">
        <v>1</v>
      </c>
      <c r="AG18">
        <v>1</v>
      </c>
      <c r="AH18">
        <v>1</v>
      </c>
      <c r="AI18">
        <v>1</v>
      </c>
      <c r="AJ18">
        <v>1</v>
      </c>
      <c r="AK18">
        <v>1</v>
      </c>
      <c r="AL18">
        <v>1</v>
      </c>
      <c r="AM18">
        <v>1</v>
      </c>
      <c r="AN18">
        <v>1</v>
      </c>
      <c r="AO18">
        <v>1</v>
      </c>
      <c r="AP18">
        <v>1</v>
      </c>
      <c r="AQ18">
        <v>1</v>
      </c>
      <c r="AR18">
        <v>1</v>
      </c>
      <c r="AS18">
        <v>1</v>
      </c>
      <c r="AT18">
        <v>1</v>
      </c>
      <c r="AU18">
        <v>1</v>
      </c>
      <c r="AV18">
        <v>1</v>
      </c>
      <c r="AW18">
        <v>1</v>
      </c>
      <c r="AX18">
        <v>1</v>
      </c>
      <c r="AY18">
        <v>1</v>
      </c>
      <c r="AZ18">
        <v>30</v>
      </c>
    </row>
    <row r="19" spans="1:52" x14ac:dyDescent="0.25">
      <c r="A19" t="s">
        <v>13</v>
      </c>
      <c r="B19" s="1" t="s">
        <v>1</v>
      </c>
      <c r="C19" t="s">
        <v>7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0.2</v>
      </c>
      <c r="Q19">
        <v>0.2</v>
      </c>
      <c r="R19">
        <v>0.66666666666666674</v>
      </c>
      <c r="S19">
        <v>0.66666666666666674</v>
      </c>
      <c r="T19">
        <v>0.93333333333333335</v>
      </c>
      <c r="U19">
        <v>0.93333333333333335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>
        <v>1</v>
      </c>
      <c r="AF19">
        <v>1</v>
      </c>
      <c r="AG19">
        <v>1</v>
      </c>
      <c r="AH19">
        <v>1</v>
      </c>
      <c r="AI19">
        <v>1</v>
      </c>
      <c r="AJ19">
        <v>1</v>
      </c>
      <c r="AK19">
        <v>1</v>
      </c>
      <c r="AL19">
        <v>1</v>
      </c>
      <c r="AM19">
        <v>1</v>
      </c>
      <c r="AN19">
        <v>1</v>
      </c>
      <c r="AO19">
        <v>1</v>
      </c>
      <c r="AP19">
        <v>1</v>
      </c>
      <c r="AQ19">
        <v>1</v>
      </c>
      <c r="AR19">
        <v>1</v>
      </c>
      <c r="AS19">
        <v>1</v>
      </c>
      <c r="AT19">
        <v>1</v>
      </c>
      <c r="AU19">
        <v>1</v>
      </c>
      <c r="AV19">
        <v>1</v>
      </c>
      <c r="AW19">
        <v>1</v>
      </c>
      <c r="AX19">
        <v>1</v>
      </c>
      <c r="AY19">
        <v>1</v>
      </c>
      <c r="AZ19">
        <v>30</v>
      </c>
    </row>
    <row r="20" spans="1:52" x14ac:dyDescent="0.25">
      <c r="A20" t="s">
        <v>13</v>
      </c>
      <c r="B20" s="1" t="s">
        <v>1</v>
      </c>
      <c r="C20" t="s">
        <v>8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7.1428571428571425E-2</v>
      </c>
      <c r="O20">
        <v>7.1428571428571425E-2</v>
      </c>
      <c r="P20">
        <v>0.3214285714285714</v>
      </c>
      <c r="Q20">
        <v>0.3214285714285714</v>
      </c>
      <c r="R20">
        <v>0.6785714285714286</v>
      </c>
      <c r="S20">
        <v>0.6785714285714286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>
        <v>1</v>
      </c>
      <c r="AF20">
        <v>1</v>
      </c>
      <c r="AG20">
        <v>1</v>
      </c>
      <c r="AH20">
        <v>1</v>
      </c>
      <c r="AI20">
        <v>1</v>
      </c>
      <c r="AJ20">
        <v>1</v>
      </c>
      <c r="AK20">
        <v>1</v>
      </c>
      <c r="AL20">
        <v>1</v>
      </c>
      <c r="AM20">
        <v>1</v>
      </c>
      <c r="AN20">
        <v>1</v>
      </c>
      <c r="AO20">
        <v>1</v>
      </c>
      <c r="AP20">
        <v>1</v>
      </c>
      <c r="AQ20">
        <v>1</v>
      </c>
      <c r="AR20">
        <v>1</v>
      </c>
      <c r="AS20">
        <v>1</v>
      </c>
      <c r="AT20">
        <v>1</v>
      </c>
      <c r="AU20">
        <v>1</v>
      </c>
      <c r="AV20">
        <v>1</v>
      </c>
      <c r="AW20">
        <v>1</v>
      </c>
      <c r="AX20">
        <v>1</v>
      </c>
      <c r="AY20">
        <v>1</v>
      </c>
      <c r="AZ20">
        <v>28</v>
      </c>
    </row>
    <row r="21" spans="1:52" x14ac:dyDescent="0.25">
      <c r="A21" t="s">
        <v>13</v>
      </c>
      <c r="B21" s="1" t="s">
        <v>1</v>
      </c>
      <c r="C21" t="s">
        <v>9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0.26666666666666666</v>
      </c>
      <c r="Q21">
        <v>0.26666666666666666</v>
      </c>
      <c r="R21">
        <v>0.6</v>
      </c>
      <c r="S21">
        <v>0.6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v>1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30</v>
      </c>
    </row>
    <row r="22" spans="1:52" x14ac:dyDescent="0.25">
      <c r="A22" t="s">
        <v>13</v>
      </c>
      <c r="B22" s="1" t="s">
        <v>1</v>
      </c>
      <c r="C22" t="s">
        <v>10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0.13793103448275862</v>
      </c>
      <c r="Q22">
        <v>0.13793103448275862</v>
      </c>
      <c r="R22">
        <v>0.37931034482758619</v>
      </c>
      <c r="S22">
        <v>0.37931034482758619</v>
      </c>
      <c r="T22">
        <v>0.58620689655172409</v>
      </c>
      <c r="U22">
        <v>0.58620689655172409</v>
      </c>
      <c r="V22">
        <v>0.82758620689655171</v>
      </c>
      <c r="W22">
        <v>0.82758620689655171</v>
      </c>
      <c r="X22">
        <v>0.82758620689655171</v>
      </c>
      <c r="Y22">
        <v>0.82758620689655171</v>
      </c>
      <c r="Z22">
        <v>0.96551724137931028</v>
      </c>
      <c r="AA22">
        <v>0.96551724137931028</v>
      </c>
      <c r="AB22">
        <v>0.96551724137931028</v>
      </c>
      <c r="AC22">
        <v>0.99999999999999989</v>
      </c>
      <c r="AD22">
        <v>0.99999999999999989</v>
      </c>
      <c r="AE22">
        <v>0.99999999999999989</v>
      </c>
      <c r="AF22">
        <v>0.99999999999999989</v>
      </c>
      <c r="AG22">
        <v>0.99999999999999989</v>
      </c>
      <c r="AH22">
        <v>0.99999999999999989</v>
      </c>
      <c r="AI22">
        <v>0.99999999999999989</v>
      </c>
      <c r="AJ22">
        <v>0.99999999999999989</v>
      </c>
      <c r="AK22">
        <v>0.99999999999999989</v>
      </c>
      <c r="AL22">
        <v>0.99999999999999989</v>
      </c>
      <c r="AM22">
        <v>0.99999999999999989</v>
      </c>
      <c r="AN22">
        <v>0.99999999999999989</v>
      </c>
      <c r="AO22">
        <v>0.99999999999999989</v>
      </c>
      <c r="AP22">
        <v>0.99999999999999989</v>
      </c>
      <c r="AQ22">
        <v>0.99999999999999989</v>
      </c>
      <c r="AR22">
        <v>0.99999999999999989</v>
      </c>
      <c r="AS22">
        <v>0.99999999999999989</v>
      </c>
      <c r="AT22">
        <v>0.99999999999999989</v>
      </c>
      <c r="AU22">
        <v>0.99999999999999989</v>
      </c>
      <c r="AV22">
        <v>0.99999999999999989</v>
      </c>
      <c r="AW22">
        <v>0.99999999999999989</v>
      </c>
      <c r="AX22">
        <v>0.99999999999999989</v>
      </c>
      <c r="AY22">
        <v>0.99999999999999989</v>
      </c>
      <c r="AZ22">
        <v>29</v>
      </c>
    </row>
    <row r="23" spans="1:52" x14ac:dyDescent="0.25">
      <c r="A23" t="s">
        <v>13</v>
      </c>
      <c r="B23" s="2" t="s">
        <v>22</v>
      </c>
      <c r="C23" t="s">
        <v>3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0.44827586206896552</v>
      </c>
      <c r="Q23">
        <v>0.44827586206896552</v>
      </c>
      <c r="R23">
        <v>0.5862068965517242</v>
      </c>
      <c r="S23">
        <v>0.5862068965517242</v>
      </c>
      <c r="T23">
        <v>0.7931034482758621</v>
      </c>
      <c r="U23">
        <v>0.7931034482758621</v>
      </c>
      <c r="V23">
        <v>0.93103448275862077</v>
      </c>
      <c r="W23">
        <v>0.93103448275862077</v>
      </c>
      <c r="X23">
        <v>0.93103448275862077</v>
      </c>
      <c r="Y23">
        <v>0.93103448275862077</v>
      </c>
      <c r="Z23">
        <v>1</v>
      </c>
      <c r="AA23">
        <v>1</v>
      </c>
      <c r="AB23">
        <v>1</v>
      </c>
      <c r="AC23">
        <v>1</v>
      </c>
      <c r="AD23">
        <v>1</v>
      </c>
      <c r="AE23">
        <v>1</v>
      </c>
      <c r="AF23">
        <v>1</v>
      </c>
      <c r="AG23">
        <v>1</v>
      </c>
      <c r="AH23">
        <v>1</v>
      </c>
      <c r="AI23">
        <v>1</v>
      </c>
      <c r="AJ23">
        <v>1</v>
      </c>
      <c r="AK23">
        <v>1</v>
      </c>
      <c r="AL23">
        <v>1</v>
      </c>
      <c r="AM23">
        <v>1</v>
      </c>
      <c r="AN23">
        <v>1</v>
      </c>
      <c r="AO23">
        <v>1</v>
      </c>
      <c r="AP23">
        <v>1</v>
      </c>
      <c r="AQ23">
        <v>1</v>
      </c>
      <c r="AR23">
        <v>1</v>
      </c>
      <c r="AS23">
        <v>1</v>
      </c>
      <c r="AT23">
        <v>1</v>
      </c>
      <c r="AU23">
        <v>1</v>
      </c>
      <c r="AV23">
        <v>1</v>
      </c>
      <c r="AW23">
        <v>1</v>
      </c>
      <c r="AX23">
        <v>1</v>
      </c>
      <c r="AY23">
        <v>1</v>
      </c>
      <c r="AZ23">
        <v>29</v>
      </c>
    </row>
    <row r="24" spans="1:52" x14ac:dyDescent="0.25">
      <c r="A24" t="s">
        <v>13</v>
      </c>
      <c r="B24" s="2" t="s">
        <v>22</v>
      </c>
      <c r="C24" t="s">
        <v>7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0.10344827586206896</v>
      </c>
      <c r="Q24">
        <v>0.10344827586206896</v>
      </c>
      <c r="R24">
        <v>0.48275862068965514</v>
      </c>
      <c r="S24">
        <v>0.48275862068965514</v>
      </c>
      <c r="T24">
        <v>0.82758620689655171</v>
      </c>
      <c r="U24">
        <v>0.82758620689655171</v>
      </c>
      <c r="V24">
        <v>0.93103448275862066</v>
      </c>
      <c r="W24">
        <v>0.93103448275862066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>
        <v>1</v>
      </c>
      <c r="AF24">
        <v>1</v>
      </c>
      <c r="AG24">
        <v>1</v>
      </c>
      <c r="AH24">
        <v>1</v>
      </c>
      <c r="AI24">
        <v>1</v>
      </c>
      <c r="AJ24">
        <v>1</v>
      </c>
      <c r="AK24">
        <v>1</v>
      </c>
      <c r="AL24">
        <v>1</v>
      </c>
      <c r="AM24">
        <v>1</v>
      </c>
      <c r="AN24">
        <v>1</v>
      </c>
      <c r="AO24">
        <v>1</v>
      </c>
      <c r="AP24">
        <v>1</v>
      </c>
      <c r="AQ24">
        <v>1</v>
      </c>
      <c r="AR24">
        <v>1</v>
      </c>
      <c r="AS24">
        <v>1</v>
      </c>
      <c r="AT24">
        <v>1</v>
      </c>
      <c r="AU24">
        <v>1</v>
      </c>
      <c r="AV24">
        <v>1</v>
      </c>
      <c r="AW24">
        <v>1</v>
      </c>
      <c r="AX24">
        <v>1</v>
      </c>
      <c r="AY24">
        <v>1</v>
      </c>
      <c r="AZ24">
        <v>29</v>
      </c>
    </row>
    <row r="25" spans="1:52" x14ac:dyDescent="0.25">
      <c r="A25" t="s">
        <v>13</v>
      </c>
      <c r="B25" s="2" t="s">
        <v>22</v>
      </c>
      <c r="C25" t="s">
        <v>8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0.16666666666666666</v>
      </c>
      <c r="O25">
        <v>0.16666666666666666</v>
      </c>
      <c r="P25">
        <v>0.6</v>
      </c>
      <c r="Q25">
        <v>0.6</v>
      </c>
      <c r="R25">
        <v>0.76666666666666661</v>
      </c>
      <c r="S25">
        <v>0.76666666666666661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>
        <v>1</v>
      </c>
      <c r="AF25">
        <v>1</v>
      </c>
      <c r="AG25">
        <v>1</v>
      </c>
      <c r="AH25">
        <v>1</v>
      </c>
      <c r="AI25">
        <v>1</v>
      </c>
      <c r="AJ25">
        <v>1</v>
      </c>
      <c r="AK25">
        <v>1</v>
      </c>
      <c r="AL25">
        <v>1</v>
      </c>
      <c r="AM25">
        <v>1</v>
      </c>
      <c r="AN25">
        <v>1</v>
      </c>
      <c r="AO25">
        <v>1</v>
      </c>
      <c r="AP25">
        <v>1</v>
      </c>
      <c r="AQ25">
        <v>1</v>
      </c>
      <c r="AR25">
        <v>1</v>
      </c>
      <c r="AS25">
        <v>1</v>
      </c>
      <c r="AT25">
        <v>1</v>
      </c>
      <c r="AU25">
        <v>1</v>
      </c>
      <c r="AV25">
        <v>1</v>
      </c>
      <c r="AW25">
        <v>1</v>
      </c>
      <c r="AX25">
        <v>1</v>
      </c>
      <c r="AY25">
        <v>1</v>
      </c>
      <c r="AZ25">
        <v>30</v>
      </c>
    </row>
    <row r="26" spans="1:52" x14ac:dyDescent="0.25">
      <c r="A26" t="s">
        <v>13</v>
      </c>
      <c r="B26" s="2" t="s">
        <v>22</v>
      </c>
      <c r="C26" t="s">
        <v>9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0.17241379310344829</v>
      </c>
      <c r="Q26">
        <v>0.17241379310344829</v>
      </c>
      <c r="R26">
        <v>0.27586206896551724</v>
      </c>
      <c r="S26">
        <v>0.27586206896551724</v>
      </c>
      <c r="T26">
        <v>0.51724137931034486</v>
      </c>
      <c r="U26">
        <v>0.51724137931034486</v>
      </c>
      <c r="V26">
        <v>0.89655172413793105</v>
      </c>
      <c r="W26">
        <v>0.89655172413793105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1</v>
      </c>
      <c r="AP26">
        <v>1</v>
      </c>
      <c r="AQ26">
        <v>1</v>
      </c>
      <c r="AR26">
        <v>1</v>
      </c>
      <c r="AS26">
        <v>1</v>
      </c>
      <c r="AT26">
        <v>1</v>
      </c>
      <c r="AU26">
        <v>1</v>
      </c>
      <c r="AV26">
        <v>1</v>
      </c>
      <c r="AW26">
        <v>1</v>
      </c>
      <c r="AX26">
        <v>1</v>
      </c>
      <c r="AY26">
        <v>1</v>
      </c>
      <c r="AZ26">
        <v>29</v>
      </c>
    </row>
    <row r="27" spans="1:52" x14ac:dyDescent="0.25">
      <c r="A27" t="s">
        <v>13</v>
      </c>
      <c r="B27" s="2" t="s">
        <v>22</v>
      </c>
      <c r="C27" t="s">
        <v>10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0.25</v>
      </c>
      <c r="Q27">
        <v>0.25</v>
      </c>
      <c r="R27">
        <v>0.60714285714285721</v>
      </c>
      <c r="S27">
        <v>0.60714285714285721</v>
      </c>
      <c r="T27">
        <v>0.8928571428571429</v>
      </c>
      <c r="U27">
        <v>0.8928571428571429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>
        <v>1</v>
      </c>
      <c r="AF27">
        <v>1</v>
      </c>
      <c r="AG27">
        <v>1</v>
      </c>
      <c r="AH27">
        <v>1</v>
      </c>
      <c r="AI27">
        <v>1</v>
      </c>
      <c r="AJ27">
        <v>1</v>
      </c>
      <c r="AK27">
        <v>1</v>
      </c>
      <c r="AL27">
        <v>1</v>
      </c>
      <c r="AM27">
        <v>1</v>
      </c>
      <c r="AN27">
        <v>1</v>
      </c>
      <c r="AO27">
        <v>1</v>
      </c>
      <c r="AP27">
        <v>1</v>
      </c>
      <c r="AQ27">
        <v>1</v>
      </c>
      <c r="AR27">
        <v>1</v>
      </c>
      <c r="AS27">
        <v>1</v>
      </c>
      <c r="AT27">
        <v>1</v>
      </c>
      <c r="AU27">
        <v>1</v>
      </c>
      <c r="AV27">
        <v>1</v>
      </c>
      <c r="AW27">
        <v>1</v>
      </c>
      <c r="AX27">
        <v>1</v>
      </c>
      <c r="AY27">
        <v>1</v>
      </c>
      <c r="AZ27">
        <v>28</v>
      </c>
    </row>
    <row r="28" spans="1:52" x14ac:dyDescent="0.25">
      <c r="A28" t="s">
        <v>13</v>
      </c>
      <c r="B28" s="3" t="s">
        <v>11</v>
      </c>
      <c r="C28" t="s">
        <v>3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0.35714285714285715</v>
      </c>
      <c r="Q28">
        <v>0.35714285714285715</v>
      </c>
      <c r="R28">
        <v>0.7857142857142857</v>
      </c>
      <c r="S28">
        <v>0.7857142857142857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>
        <v>1</v>
      </c>
      <c r="AF28">
        <v>1</v>
      </c>
      <c r="AG28">
        <v>1</v>
      </c>
      <c r="AH28">
        <v>1</v>
      </c>
      <c r="AI28">
        <v>1</v>
      </c>
      <c r="AJ28">
        <v>1</v>
      </c>
      <c r="AK28">
        <v>1</v>
      </c>
      <c r="AL28">
        <v>1</v>
      </c>
      <c r="AM28">
        <v>1</v>
      </c>
      <c r="AN28">
        <v>1</v>
      </c>
      <c r="AO28">
        <v>1</v>
      </c>
      <c r="AP28">
        <v>1</v>
      </c>
      <c r="AQ28">
        <v>1</v>
      </c>
      <c r="AR28">
        <v>1</v>
      </c>
      <c r="AS28">
        <v>1</v>
      </c>
      <c r="AT28">
        <v>1</v>
      </c>
      <c r="AU28">
        <v>1</v>
      </c>
      <c r="AV28">
        <v>1</v>
      </c>
      <c r="AW28">
        <v>1</v>
      </c>
      <c r="AX28">
        <v>1</v>
      </c>
      <c r="AY28">
        <v>1</v>
      </c>
      <c r="AZ28">
        <v>28</v>
      </c>
    </row>
    <row r="29" spans="1:52" x14ac:dyDescent="0.25">
      <c r="A29" t="s">
        <v>13</v>
      </c>
      <c r="B29" s="3" t="s">
        <v>11</v>
      </c>
      <c r="C29" t="s">
        <v>7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0.28000000000000003</v>
      </c>
      <c r="Q29">
        <v>0.28000000000000003</v>
      </c>
      <c r="R29">
        <v>0.68</v>
      </c>
      <c r="S29">
        <v>0.68</v>
      </c>
      <c r="T29">
        <v>0.88000000000000012</v>
      </c>
      <c r="U29">
        <v>0.88000000000000012</v>
      </c>
      <c r="V29">
        <v>0.96000000000000008</v>
      </c>
      <c r="W29">
        <v>0.96000000000000008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>
        <v>1</v>
      </c>
      <c r="AF29">
        <v>1</v>
      </c>
      <c r="AG29">
        <v>1</v>
      </c>
      <c r="AH29">
        <v>1</v>
      </c>
      <c r="AI29">
        <v>1</v>
      </c>
      <c r="AJ29">
        <v>1</v>
      </c>
      <c r="AK29">
        <v>1</v>
      </c>
      <c r="AL29">
        <v>1</v>
      </c>
      <c r="AM29">
        <v>1</v>
      </c>
      <c r="AN29">
        <v>1</v>
      </c>
      <c r="AO29">
        <v>1</v>
      </c>
      <c r="AP29">
        <v>1</v>
      </c>
      <c r="AQ29">
        <v>1</v>
      </c>
      <c r="AR29">
        <v>1</v>
      </c>
      <c r="AS29">
        <v>1</v>
      </c>
      <c r="AT29">
        <v>1</v>
      </c>
      <c r="AU29">
        <v>1</v>
      </c>
      <c r="AV29">
        <v>1</v>
      </c>
      <c r="AW29">
        <v>1</v>
      </c>
      <c r="AX29">
        <v>1</v>
      </c>
      <c r="AY29">
        <v>1</v>
      </c>
      <c r="AZ29">
        <v>25</v>
      </c>
    </row>
    <row r="30" spans="1:52" x14ac:dyDescent="0.25">
      <c r="A30" t="s">
        <v>13</v>
      </c>
      <c r="B30" s="3" t="s">
        <v>11</v>
      </c>
      <c r="C30" t="s">
        <v>8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0.62962962962962965</v>
      </c>
      <c r="Q30">
        <v>0.62962962962962965</v>
      </c>
      <c r="R30">
        <v>0.85185185185185186</v>
      </c>
      <c r="S30">
        <v>0.85185185185185186</v>
      </c>
      <c r="T30">
        <v>0.96296296296296302</v>
      </c>
      <c r="U30">
        <v>0.96296296296296302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>
        <v>1</v>
      </c>
      <c r="AF30">
        <v>1</v>
      </c>
      <c r="AG30">
        <v>1</v>
      </c>
      <c r="AH30">
        <v>1</v>
      </c>
      <c r="AI30">
        <v>1</v>
      </c>
      <c r="AJ30">
        <v>1</v>
      </c>
      <c r="AK30">
        <v>1</v>
      </c>
      <c r="AL30">
        <v>1</v>
      </c>
      <c r="AM30">
        <v>1</v>
      </c>
      <c r="AN30">
        <v>1</v>
      </c>
      <c r="AO30">
        <v>1</v>
      </c>
      <c r="AP30">
        <v>1</v>
      </c>
      <c r="AQ30">
        <v>1</v>
      </c>
      <c r="AR30">
        <v>1</v>
      </c>
      <c r="AS30">
        <v>1</v>
      </c>
      <c r="AT30">
        <v>1</v>
      </c>
      <c r="AU30">
        <v>1</v>
      </c>
      <c r="AV30">
        <v>1</v>
      </c>
      <c r="AW30">
        <v>1</v>
      </c>
      <c r="AX30">
        <v>1</v>
      </c>
      <c r="AY30">
        <v>1</v>
      </c>
      <c r="AZ30">
        <v>27</v>
      </c>
    </row>
    <row r="31" spans="1:52" x14ac:dyDescent="0.25">
      <c r="A31" t="s">
        <v>13</v>
      </c>
      <c r="B31" s="3" t="s">
        <v>11</v>
      </c>
      <c r="C31" t="s">
        <v>9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4.1666666666666664E-2</v>
      </c>
      <c r="U31">
        <v>4.1666666666666664E-2</v>
      </c>
      <c r="V31">
        <v>0.45833333333333337</v>
      </c>
      <c r="W31">
        <v>0.45833333333333337</v>
      </c>
      <c r="X31">
        <v>0.70833333333333337</v>
      </c>
      <c r="Y31">
        <v>0.70833333333333337</v>
      </c>
      <c r="Z31">
        <v>0.875</v>
      </c>
      <c r="AA31">
        <v>0.875</v>
      </c>
      <c r="AB31">
        <v>1</v>
      </c>
      <c r="AC31">
        <v>1</v>
      </c>
      <c r="AD31">
        <v>1</v>
      </c>
      <c r="AE31">
        <v>1</v>
      </c>
      <c r="AF31">
        <v>1</v>
      </c>
      <c r="AG31">
        <v>1</v>
      </c>
      <c r="AH31">
        <v>1</v>
      </c>
      <c r="AI31">
        <v>1</v>
      </c>
      <c r="AJ31">
        <v>1</v>
      </c>
      <c r="AK31">
        <v>1</v>
      </c>
      <c r="AL31">
        <v>1</v>
      </c>
      <c r="AM31">
        <v>1</v>
      </c>
      <c r="AN31">
        <v>1</v>
      </c>
      <c r="AO31">
        <v>1</v>
      </c>
      <c r="AP31">
        <v>1</v>
      </c>
      <c r="AQ31">
        <v>1</v>
      </c>
      <c r="AR31">
        <v>1</v>
      </c>
      <c r="AS31">
        <v>1</v>
      </c>
      <c r="AT31">
        <v>1</v>
      </c>
      <c r="AU31">
        <v>1</v>
      </c>
      <c r="AV31">
        <v>1</v>
      </c>
      <c r="AW31">
        <v>1</v>
      </c>
      <c r="AX31">
        <v>1</v>
      </c>
      <c r="AY31">
        <v>1</v>
      </c>
      <c r="AZ31">
        <v>24</v>
      </c>
    </row>
    <row r="32" spans="1:52" x14ac:dyDescent="0.25">
      <c r="A32" t="s">
        <v>13</v>
      </c>
      <c r="B32" s="3" t="s">
        <v>11</v>
      </c>
      <c r="C32" t="s">
        <v>10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0.23076923076923078</v>
      </c>
      <c r="Q32">
        <v>0.23076923076923078</v>
      </c>
      <c r="R32">
        <v>0.57692307692307687</v>
      </c>
      <c r="S32">
        <v>0.57692307692307687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1</v>
      </c>
      <c r="AL32">
        <v>1</v>
      </c>
      <c r="AM32">
        <v>1</v>
      </c>
      <c r="AN32">
        <v>1</v>
      </c>
      <c r="AO32">
        <v>1</v>
      </c>
      <c r="AP32">
        <v>1</v>
      </c>
      <c r="AQ32">
        <v>1</v>
      </c>
      <c r="AR32">
        <v>1</v>
      </c>
      <c r="AS32">
        <v>1</v>
      </c>
      <c r="AT32">
        <v>1</v>
      </c>
      <c r="AU32">
        <v>1</v>
      </c>
      <c r="AV32">
        <v>1</v>
      </c>
      <c r="AW32">
        <v>1</v>
      </c>
      <c r="AX32">
        <v>1</v>
      </c>
      <c r="AY32">
        <v>1</v>
      </c>
      <c r="AZ32">
        <v>26</v>
      </c>
    </row>
    <row r="33" spans="1:52" x14ac:dyDescent="0.25">
      <c r="A33" t="s">
        <v>14</v>
      </c>
      <c r="B33" s="1" t="s">
        <v>1</v>
      </c>
      <c r="C33" t="s">
        <v>3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0.29629629629629628</v>
      </c>
      <c r="Q33">
        <v>0.29629629629629628</v>
      </c>
      <c r="R33">
        <v>0.33333333333333331</v>
      </c>
      <c r="S33">
        <v>0.33333333333333331</v>
      </c>
      <c r="T33">
        <v>0.51851851851851849</v>
      </c>
      <c r="U33">
        <v>0.51851851851851849</v>
      </c>
      <c r="V33">
        <v>0.85185185185185186</v>
      </c>
      <c r="W33">
        <v>0.85185185185185186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>
        <v>1</v>
      </c>
      <c r="AF33">
        <v>1</v>
      </c>
      <c r="AG33">
        <v>1</v>
      </c>
      <c r="AH33">
        <v>1</v>
      </c>
      <c r="AI33">
        <v>1</v>
      </c>
      <c r="AJ33">
        <v>1</v>
      </c>
      <c r="AK33">
        <v>1</v>
      </c>
      <c r="AL33">
        <v>1</v>
      </c>
      <c r="AM33">
        <v>1</v>
      </c>
      <c r="AN33">
        <v>1</v>
      </c>
      <c r="AO33">
        <v>1</v>
      </c>
      <c r="AP33">
        <v>1</v>
      </c>
      <c r="AQ33">
        <v>1</v>
      </c>
      <c r="AR33">
        <v>1</v>
      </c>
      <c r="AS33">
        <v>1</v>
      </c>
      <c r="AT33">
        <v>1</v>
      </c>
      <c r="AU33">
        <v>1</v>
      </c>
      <c r="AV33">
        <v>1</v>
      </c>
      <c r="AW33">
        <v>1</v>
      </c>
      <c r="AX33">
        <v>1</v>
      </c>
      <c r="AY33">
        <v>1</v>
      </c>
      <c r="AZ33">
        <v>27</v>
      </c>
    </row>
    <row r="34" spans="1:52" x14ac:dyDescent="0.25">
      <c r="A34" t="s">
        <v>14</v>
      </c>
      <c r="B34" s="1" t="s">
        <v>1</v>
      </c>
      <c r="C34" t="s">
        <v>7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0.4</v>
      </c>
      <c r="Q34">
        <v>0.4</v>
      </c>
      <c r="R34">
        <v>0.66666666666666674</v>
      </c>
      <c r="S34">
        <v>0.66666666666666674</v>
      </c>
      <c r="T34">
        <v>0.8</v>
      </c>
      <c r="U34">
        <v>0.8</v>
      </c>
      <c r="V34">
        <v>0.9</v>
      </c>
      <c r="W34">
        <v>0.9</v>
      </c>
      <c r="X34">
        <v>0.96666666666666667</v>
      </c>
      <c r="Y34">
        <v>0.96666666666666667</v>
      </c>
      <c r="Z34">
        <v>1</v>
      </c>
      <c r="AA34">
        <v>1</v>
      </c>
      <c r="AB34">
        <v>1</v>
      </c>
      <c r="AC34">
        <v>1</v>
      </c>
      <c r="AD34">
        <v>1</v>
      </c>
      <c r="AE34">
        <v>1</v>
      </c>
      <c r="AF34">
        <v>1</v>
      </c>
      <c r="AG34">
        <v>1</v>
      </c>
      <c r="AH34">
        <v>1</v>
      </c>
      <c r="AI34">
        <v>1</v>
      </c>
      <c r="AJ34">
        <v>1</v>
      </c>
      <c r="AK34">
        <v>1</v>
      </c>
      <c r="AL34">
        <v>1</v>
      </c>
      <c r="AM34">
        <v>1</v>
      </c>
      <c r="AN34">
        <v>1</v>
      </c>
      <c r="AO34">
        <v>1</v>
      </c>
      <c r="AP34">
        <v>1</v>
      </c>
      <c r="AQ34">
        <v>1</v>
      </c>
      <c r="AR34">
        <v>1</v>
      </c>
      <c r="AS34">
        <v>1</v>
      </c>
      <c r="AT34">
        <v>1</v>
      </c>
      <c r="AU34">
        <v>1</v>
      </c>
      <c r="AV34">
        <v>1</v>
      </c>
      <c r="AW34">
        <v>1</v>
      </c>
      <c r="AX34">
        <v>1</v>
      </c>
      <c r="AY34">
        <v>1</v>
      </c>
      <c r="AZ34">
        <v>30</v>
      </c>
    </row>
    <row r="35" spans="1:52" x14ac:dyDescent="0.25">
      <c r="A35" t="s">
        <v>14</v>
      </c>
      <c r="B35" s="1" t="s">
        <v>1</v>
      </c>
      <c r="C35" t="s">
        <v>8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0.10344827586206896</v>
      </c>
      <c r="Q35">
        <v>0.10344827586206896</v>
      </c>
      <c r="R35">
        <v>0.17241379310344829</v>
      </c>
      <c r="S35">
        <v>0.17241379310344829</v>
      </c>
      <c r="T35">
        <v>0.41379310344827591</v>
      </c>
      <c r="U35">
        <v>0.41379310344827591</v>
      </c>
      <c r="V35">
        <v>0.72413793103448287</v>
      </c>
      <c r="W35">
        <v>0.72413793103448287</v>
      </c>
      <c r="X35">
        <v>0.93103448275862077</v>
      </c>
      <c r="Y35">
        <v>0.93103448275862077</v>
      </c>
      <c r="Z35">
        <v>1</v>
      </c>
      <c r="AA35">
        <v>1</v>
      </c>
      <c r="AB35">
        <v>1</v>
      </c>
      <c r="AC35">
        <v>1</v>
      </c>
      <c r="AD35">
        <v>1</v>
      </c>
      <c r="AE35">
        <v>1</v>
      </c>
      <c r="AF35">
        <v>1</v>
      </c>
      <c r="AG35">
        <v>1</v>
      </c>
      <c r="AH35">
        <v>1</v>
      </c>
      <c r="AI35">
        <v>1</v>
      </c>
      <c r="AJ35">
        <v>1</v>
      </c>
      <c r="AK35">
        <v>1</v>
      </c>
      <c r="AL35">
        <v>1</v>
      </c>
      <c r="AM35">
        <v>1</v>
      </c>
      <c r="AN35">
        <v>1</v>
      </c>
      <c r="AO35">
        <v>1</v>
      </c>
      <c r="AP35">
        <v>1</v>
      </c>
      <c r="AQ35">
        <v>1</v>
      </c>
      <c r="AR35">
        <v>1</v>
      </c>
      <c r="AS35">
        <v>1</v>
      </c>
      <c r="AT35">
        <v>1</v>
      </c>
      <c r="AU35">
        <v>1</v>
      </c>
      <c r="AV35">
        <v>1</v>
      </c>
      <c r="AW35">
        <v>1</v>
      </c>
      <c r="AX35">
        <v>1</v>
      </c>
      <c r="AY35">
        <v>1</v>
      </c>
      <c r="AZ35">
        <v>29</v>
      </c>
    </row>
    <row r="36" spans="1:52" x14ac:dyDescent="0.25">
      <c r="A36" t="s">
        <v>14</v>
      </c>
      <c r="B36" s="1" t="s">
        <v>1</v>
      </c>
      <c r="C36" t="s">
        <v>9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0.13333333333333333</v>
      </c>
      <c r="Q36">
        <v>0.13333333333333333</v>
      </c>
      <c r="R36">
        <v>0.33333333333333337</v>
      </c>
      <c r="S36">
        <v>0.33333333333333337</v>
      </c>
      <c r="T36">
        <v>0.5</v>
      </c>
      <c r="U36">
        <v>0.5</v>
      </c>
      <c r="V36">
        <v>0.7</v>
      </c>
      <c r="W36">
        <v>0.7</v>
      </c>
      <c r="X36">
        <v>0.86666666666666659</v>
      </c>
      <c r="Y36">
        <v>0.86666666666666659</v>
      </c>
      <c r="Z36">
        <v>0.99999999999999989</v>
      </c>
      <c r="AA36">
        <v>0.99999999999999989</v>
      </c>
      <c r="AB36">
        <v>0.99999999999999989</v>
      </c>
      <c r="AC36">
        <v>0.99999999999999989</v>
      </c>
      <c r="AD36">
        <v>0.99999999999999989</v>
      </c>
      <c r="AE36">
        <v>0.99999999999999989</v>
      </c>
      <c r="AF36">
        <v>0.99999999999999989</v>
      </c>
      <c r="AG36">
        <v>0.99999999999999989</v>
      </c>
      <c r="AH36">
        <v>0.99999999999999989</v>
      </c>
      <c r="AI36">
        <v>0.99999999999999989</v>
      </c>
      <c r="AJ36">
        <v>0.99999999999999989</v>
      </c>
      <c r="AK36">
        <v>0.99999999999999989</v>
      </c>
      <c r="AL36">
        <v>0.99999999999999989</v>
      </c>
      <c r="AM36">
        <v>0.99999999999999989</v>
      </c>
      <c r="AN36">
        <v>0.99999999999999989</v>
      </c>
      <c r="AO36">
        <v>0.99999999999999989</v>
      </c>
      <c r="AP36">
        <v>0.99999999999999989</v>
      </c>
      <c r="AQ36">
        <v>0.99999999999999989</v>
      </c>
      <c r="AR36">
        <v>0.99999999999999989</v>
      </c>
      <c r="AS36">
        <v>0.99999999999999989</v>
      </c>
      <c r="AT36">
        <v>0.99999999999999989</v>
      </c>
      <c r="AU36">
        <v>0.99999999999999989</v>
      </c>
      <c r="AV36">
        <v>0.99999999999999989</v>
      </c>
      <c r="AW36">
        <v>0.99999999999999989</v>
      </c>
      <c r="AX36">
        <v>0.99999999999999989</v>
      </c>
      <c r="AY36">
        <v>0.99999999999999989</v>
      </c>
      <c r="AZ36">
        <v>30</v>
      </c>
    </row>
    <row r="37" spans="1:52" x14ac:dyDescent="0.25">
      <c r="A37" t="s">
        <v>14</v>
      </c>
      <c r="B37" s="1" t="s">
        <v>1</v>
      </c>
      <c r="C37" t="s">
        <v>10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6.8965517241379309E-2</v>
      </c>
      <c r="Q37">
        <v>6.8965517241379309E-2</v>
      </c>
      <c r="R37">
        <v>0.13793103448275862</v>
      </c>
      <c r="S37">
        <v>0.13793103448275862</v>
      </c>
      <c r="T37">
        <v>0.34482758620689657</v>
      </c>
      <c r="U37">
        <v>0.34482758620689657</v>
      </c>
      <c r="V37">
        <v>0.72413793103448276</v>
      </c>
      <c r="W37">
        <v>0.72413793103448276</v>
      </c>
      <c r="X37">
        <v>0.89655172413793105</v>
      </c>
      <c r="Y37">
        <v>0.89655172413793105</v>
      </c>
      <c r="Z37">
        <v>0.93103448275862066</v>
      </c>
      <c r="AA37">
        <v>0.93103448275862066</v>
      </c>
      <c r="AB37">
        <v>1</v>
      </c>
      <c r="AC37">
        <v>1</v>
      </c>
      <c r="AD37">
        <v>1</v>
      </c>
      <c r="AE37">
        <v>1</v>
      </c>
      <c r="AF37">
        <v>1</v>
      </c>
      <c r="AG37">
        <v>1</v>
      </c>
      <c r="AH37">
        <v>1</v>
      </c>
      <c r="AI37">
        <v>1</v>
      </c>
      <c r="AJ37">
        <v>1</v>
      </c>
      <c r="AK37">
        <v>1</v>
      </c>
      <c r="AL37">
        <v>1</v>
      </c>
      <c r="AM37">
        <v>1</v>
      </c>
      <c r="AN37">
        <v>1</v>
      </c>
      <c r="AO37">
        <v>1</v>
      </c>
      <c r="AP37">
        <v>1</v>
      </c>
      <c r="AQ37">
        <v>1</v>
      </c>
      <c r="AR37">
        <v>1</v>
      </c>
      <c r="AS37">
        <v>1</v>
      </c>
      <c r="AT37">
        <v>1</v>
      </c>
      <c r="AU37">
        <v>1</v>
      </c>
      <c r="AV37">
        <v>1</v>
      </c>
      <c r="AW37">
        <v>1</v>
      </c>
      <c r="AX37">
        <v>1</v>
      </c>
      <c r="AY37">
        <v>1</v>
      </c>
      <c r="AZ37">
        <v>29</v>
      </c>
    </row>
    <row r="38" spans="1:52" x14ac:dyDescent="0.25">
      <c r="A38" t="s">
        <v>14</v>
      </c>
      <c r="B38" s="2" t="s">
        <v>22</v>
      </c>
      <c r="C38" t="s">
        <v>3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0.18518518518518517</v>
      </c>
      <c r="Q38">
        <v>0.18518518518518517</v>
      </c>
      <c r="R38">
        <v>0.37037037037037035</v>
      </c>
      <c r="S38">
        <v>0.37037037037037035</v>
      </c>
      <c r="T38">
        <v>0.7407407407407407</v>
      </c>
      <c r="U38">
        <v>0.7407407407407407</v>
      </c>
      <c r="V38">
        <v>0.88888888888888884</v>
      </c>
      <c r="W38">
        <v>0.88888888888888884</v>
      </c>
      <c r="X38">
        <v>0.88888888888888884</v>
      </c>
      <c r="Y38">
        <v>0.88888888888888884</v>
      </c>
      <c r="Z38">
        <v>1</v>
      </c>
      <c r="AA38">
        <v>1</v>
      </c>
      <c r="AB38">
        <v>1</v>
      </c>
      <c r="AC38">
        <v>1</v>
      </c>
      <c r="AD38">
        <v>1</v>
      </c>
      <c r="AE38">
        <v>1</v>
      </c>
      <c r="AF38">
        <v>1</v>
      </c>
      <c r="AG38">
        <v>1</v>
      </c>
      <c r="AH38">
        <v>1</v>
      </c>
      <c r="AI38">
        <v>1</v>
      </c>
      <c r="AJ38">
        <v>1</v>
      </c>
      <c r="AK38">
        <v>1</v>
      </c>
      <c r="AL38">
        <v>1</v>
      </c>
      <c r="AM38">
        <v>1</v>
      </c>
      <c r="AN38">
        <v>1</v>
      </c>
      <c r="AO38">
        <v>1</v>
      </c>
      <c r="AP38">
        <v>1</v>
      </c>
      <c r="AQ38">
        <v>1</v>
      </c>
      <c r="AR38">
        <v>1</v>
      </c>
      <c r="AS38">
        <v>1</v>
      </c>
      <c r="AT38">
        <v>1</v>
      </c>
      <c r="AU38">
        <v>1</v>
      </c>
      <c r="AV38">
        <v>1</v>
      </c>
      <c r="AW38">
        <v>1</v>
      </c>
      <c r="AX38">
        <v>1</v>
      </c>
      <c r="AY38">
        <v>1</v>
      </c>
      <c r="AZ38">
        <v>27</v>
      </c>
    </row>
    <row r="39" spans="1:52" x14ac:dyDescent="0.25">
      <c r="A39" t="s">
        <v>14</v>
      </c>
      <c r="B39" s="2" t="s">
        <v>22</v>
      </c>
      <c r="C39" t="s">
        <v>7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0.10344827586206896</v>
      </c>
      <c r="Q39">
        <v>0.10344827586206896</v>
      </c>
      <c r="R39">
        <v>0.20689655172413793</v>
      </c>
      <c r="S39">
        <v>0.20689655172413793</v>
      </c>
      <c r="T39">
        <v>0.51724137931034486</v>
      </c>
      <c r="U39">
        <v>0.51724137931034486</v>
      </c>
      <c r="V39">
        <v>0.65517241379310343</v>
      </c>
      <c r="W39">
        <v>0.65517241379310343</v>
      </c>
      <c r="X39">
        <v>0.75862068965517238</v>
      </c>
      <c r="Y39">
        <v>0.75862068965517238</v>
      </c>
      <c r="Z39">
        <v>0.96551724137931028</v>
      </c>
      <c r="AA39">
        <v>0.96551724137931028</v>
      </c>
      <c r="AB39">
        <v>0.99999999999999989</v>
      </c>
      <c r="AC39">
        <v>0.99999999999999989</v>
      </c>
      <c r="AD39">
        <v>0.99999999999999989</v>
      </c>
      <c r="AE39">
        <v>0.99999999999999989</v>
      </c>
      <c r="AF39">
        <v>0.99999999999999989</v>
      </c>
      <c r="AG39">
        <v>0.99999999999999989</v>
      </c>
      <c r="AH39">
        <v>0.99999999999999989</v>
      </c>
      <c r="AI39">
        <v>0.99999999999999989</v>
      </c>
      <c r="AJ39">
        <v>0.99999999999999989</v>
      </c>
      <c r="AK39">
        <v>0.99999999999999989</v>
      </c>
      <c r="AL39">
        <v>0.99999999999999989</v>
      </c>
      <c r="AM39">
        <v>0.99999999999999989</v>
      </c>
      <c r="AN39">
        <v>0.99999999999999989</v>
      </c>
      <c r="AO39">
        <v>0.99999999999999989</v>
      </c>
      <c r="AP39">
        <v>0.99999999999999989</v>
      </c>
      <c r="AQ39">
        <v>0.99999999999999989</v>
      </c>
      <c r="AR39">
        <v>0.99999999999999989</v>
      </c>
      <c r="AS39">
        <v>0.99999999999999989</v>
      </c>
      <c r="AT39">
        <v>0.99999999999999989</v>
      </c>
      <c r="AU39">
        <v>0.99999999999999989</v>
      </c>
      <c r="AV39">
        <v>0.99999999999999989</v>
      </c>
      <c r="AW39">
        <v>0.99999999999999989</v>
      </c>
      <c r="AX39">
        <v>0.99999999999999989</v>
      </c>
      <c r="AY39">
        <v>0.99999999999999989</v>
      </c>
      <c r="AZ39">
        <v>29</v>
      </c>
    </row>
    <row r="40" spans="1:52" x14ac:dyDescent="0.25">
      <c r="A40" t="s">
        <v>14</v>
      </c>
      <c r="B40" s="2" t="s">
        <v>22</v>
      </c>
      <c r="C40" t="s">
        <v>8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0.21428571428571427</v>
      </c>
      <c r="Q40">
        <v>0.21428571428571427</v>
      </c>
      <c r="R40">
        <v>0.42857142857142855</v>
      </c>
      <c r="S40">
        <v>0.42857142857142855</v>
      </c>
      <c r="T40">
        <v>0.5357142857142857</v>
      </c>
      <c r="U40">
        <v>0.5357142857142857</v>
      </c>
      <c r="V40">
        <v>0.75</v>
      </c>
      <c r="W40">
        <v>0.75</v>
      </c>
      <c r="X40">
        <v>0.89285714285714279</v>
      </c>
      <c r="Y40">
        <v>0.89285714285714279</v>
      </c>
      <c r="Z40">
        <v>0.89285714285714279</v>
      </c>
      <c r="AA40">
        <v>0.89285714285714279</v>
      </c>
      <c r="AB40">
        <v>0.99999999999999989</v>
      </c>
      <c r="AC40">
        <v>0.99999999999999989</v>
      </c>
      <c r="AD40">
        <v>0.99999999999999989</v>
      </c>
      <c r="AE40">
        <v>0.99999999999999989</v>
      </c>
      <c r="AF40">
        <v>0.99999999999999989</v>
      </c>
      <c r="AG40">
        <v>0.99999999999999989</v>
      </c>
      <c r="AH40">
        <v>0.99999999999999989</v>
      </c>
      <c r="AI40">
        <v>0.99999999999999989</v>
      </c>
      <c r="AJ40">
        <v>0.99999999999999989</v>
      </c>
      <c r="AK40">
        <v>0.99999999999999989</v>
      </c>
      <c r="AL40">
        <v>0.99999999999999989</v>
      </c>
      <c r="AM40">
        <v>0.99999999999999989</v>
      </c>
      <c r="AN40">
        <v>0.99999999999999989</v>
      </c>
      <c r="AO40">
        <v>0.99999999999999989</v>
      </c>
      <c r="AP40">
        <v>0.99999999999999989</v>
      </c>
      <c r="AQ40">
        <v>0.99999999999999989</v>
      </c>
      <c r="AR40">
        <v>0.99999999999999989</v>
      </c>
      <c r="AS40">
        <v>0.99999999999999989</v>
      </c>
      <c r="AT40">
        <v>0.99999999999999989</v>
      </c>
      <c r="AU40">
        <v>0.99999999999999989</v>
      </c>
      <c r="AV40">
        <v>0.99999999999999989</v>
      </c>
      <c r="AW40">
        <v>0.99999999999999989</v>
      </c>
      <c r="AX40">
        <v>0.99999999999999989</v>
      </c>
      <c r="AY40">
        <v>0.99999999999999989</v>
      </c>
      <c r="AZ40">
        <v>28</v>
      </c>
    </row>
    <row r="41" spans="1:52" x14ac:dyDescent="0.25">
      <c r="A41" t="s">
        <v>14</v>
      </c>
      <c r="B41" s="2" t="s">
        <v>22</v>
      </c>
      <c r="C41" t="s">
        <v>9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3.3333333333333333E-2</v>
      </c>
      <c r="Q41">
        <v>3.3333333333333333E-2</v>
      </c>
      <c r="R41">
        <v>6.6666666666666666E-2</v>
      </c>
      <c r="S41">
        <v>6.6666666666666666E-2</v>
      </c>
      <c r="T41">
        <v>0.36666666666666664</v>
      </c>
      <c r="U41">
        <v>0.36666666666666664</v>
      </c>
      <c r="V41">
        <v>0.6</v>
      </c>
      <c r="W41">
        <v>0.6</v>
      </c>
      <c r="X41">
        <v>0.83333333333333326</v>
      </c>
      <c r="Y41">
        <v>0.83333333333333326</v>
      </c>
      <c r="Z41">
        <v>0.99999999999999989</v>
      </c>
      <c r="AA41">
        <v>0.99999999999999989</v>
      </c>
      <c r="AB41">
        <v>0.99999999999999989</v>
      </c>
      <c r="AC41">
        <v>0.99999999999999989</v>
      </c>
      <c r="AD41">
        <v>0.99999999999999989</v>
      </c>
      <c r="AE41">
        <v>0.99999999999999989</v>
      </c>
      <c r="AF41">
        <v>0.99999999999999989</v>
      </c>
      <c r="AG41">
        <v>0.99999999999999989</v>
      </c>
      <c r="AH41">
        <v>0.99999999999999989</v>
      </c>
      <c r="AI41">
        <v>0.99999999999999989</v>
      </c>
      <c r="AJ41">
        <v>0.99999999999999989</v>
      </c>
      <c r="AK41">
        <v>0.99999999999999989</v>
      </c>
      <c r="AL41">
        <v>0.99999999999999989</v>
      </c>
      <c r="AM41">
        <v>0.99999999999999989</v>
      </c>
      <c r="AN41">
        <v>0.99999999999999989</v>
      </c>
      <c r="AO41">
        <v>0.99999999999999989</v>
      </c>
      <c r="AP41">
        <v>0.99999999999999989</v>
      </c>
      <c r="AQ41">
        <v>0.99999999999999989</v>
      </c>
      <c r="AR41">
        <v>0.99999999999999989</v>
      </c>
      <c r="AS41">
        <v>0.99999999999999989</v>
      </c>
      <c r="AT41">
        <v>0.99999999999999989</v>
      </c>
      <c r="AU41">
        <v>0.99999999999999989</v>
      </c>
      <c r="AV41">
        <v>0.99999999999999989</v>
      </c>
      <c r="AW41">
        <v>0.99999999999999989</v>
      </c>
      <c r="AX41">
        <v>0.99999999999999989</v>
      </c>
      <c r="AY41">
        <v>0.99999999999999989</v>
      </c>
      <c r="AZ41">
        <v>30</v>
      </c>
    </row>
    <row r="42" spans="1:52" x14ac:dyDescent="0.25">
      <c r="A42" t="s">
        <v>14</v>
      </c>
      <c r="B42" s="2" t="s">
        <v>22</v>
      </c>
      <c r="C42" t="s">
        <v>10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0.22222222222222221</v>
      </c>
      <c r="Q42">
        <v>0.22222222222222221</v>
      </c>
      <c r="R42">
        <v>0.33333333333333331</v>
      </c>
      <c r="S42">
        <v>0.33333333333333331</v>
      </c>
      <c r="T42">
        <v>0.51851851851851849</v>
      </c>
      <c r="U42">
        <v>0.51851851851851849</v>
      </c>
      <c r="V42">
        <v>0.77777777777777768</v>
      </c>
      <c r="W42">
        <v>0.77777777777777768</v>
      </c>
      <c r="X42">
        <v>0.81481481481481466</v>
      </c>
      <c r="Y42">
        <v>0.81481481481481466</v>
      </c>
      <c r="Z42">
        <v>0.88888888888888873</v>
      </c>
      <c r="AA42">
        <v>0.88888888888888873</v>
      </c>
      <c r="AB42">
        <v>0.99999999999999978</v>
      </c>
      <c r="AC42">
        <v>0.99999999999999978</v>
      </c>
      <c r="AD42">
        <v>0.99999999999999978</v>
      </c>
      <c r="AE42">
        <v>0.99999999999999978</v>
      </c>
      <c r="AF42">
        <v>0.99999999999999978</v>
      </c>
      <c r="AG42">
        <v>0.99999999999999978</v>
      </c>
      <c r="AH42">
        <v>0.99999999999999978</v>
      </c>
      <c r="AI42">
        <v>0.99999999999999978</v>
      </c>
      <c r="AJ42">
        <v>0.99999999999999978</v>
      </c>
      <c r="AK42">
        <v>0.99999999999999978</v>
      </c>
      <c r="AL42">
        <v>0.99999999999999978</v>
      </c>
      <c r="AM42">
        <v>0.99999999999999978</v>
      </c>
      <c r="AN42">
        <v>0.99999999999999978</v>
      </c>
      <c r="AO42">
        <v>0.99999999999999978</v>
      </c>
      <c r="AP42">
        <v>0.99999999999999978</v>
      </c>
      <c r="AQ42">
        <v>0.99999999999999978</v>
      </c>
      <c r="AR42">
        <v>0.99999999999999978</v>
      </c>
      <c r="AS42">
        <v>0.99999999999999978</v>
      </c>
      <c r="AT42">
        <v>0.99999999999999978</v>
      </c>
      <c r="AU42">
        <v>0.99999999999999978</v>
      </c>
      <c r="AV42">
        <v>0.99999999999999978</v>
      </c>
      <c r="AW42">
        <v>0.99999999999999978</v>
      </c>
      <c r="AX42">
        <v>0.99999999999999978</v>
      </c>
      <c r="AY42">
        <v>0.99999999999999978</v>
      </c>
      <c r="AZ42">
        <v>27</v>
      </c>
    </row>
    <row r="43" spans="1:52" x14ac:dyDescent="0.25">
      <c r="A43" t="s">
        <v>14</v>
      </c>
      <c r="B43" s="3" t="s">
        <v>11</v>
      </c>
      <c r="C43" t="s">
        <v>3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0.13636363636363635</v>
      </c>
      <c r="Q43">
        <v>0.13636363636363635</v>
      </c>
      <c r="R43">
        <v>0.27272727272727271</v>
      </c>
      <c r="S43">
        <v>0.27272727272727271</v>
      </c>
      <c r="T43">
        <v>0.45454545454545453</v>
      </c>
      <c r="U43">
        <v>0.45454545454545453</v>
      </c>
      <c r="V43">
        <v>0.63636363636363635</v>
      </c>
      <c r="W43">
        <v>0.63636363636363635</v>
      </c>
      <c r="X43">
        <v>0.77272727272727271</v>
      </c>
      <c r="Y43">
        <v>0.77272727272727271</v>
      </c>
      <c r="Z43">
        <v>0.81818181818181812</v>
      </c>
      <c r="AA43">
        <v>0.81818181818181812</v>
      </c>
      <c r="AB43">
        <v>1</v>
      </c>
      <c r="AC43">
        <v>1</v>
      </c>
      <c r="AD43">
        <v>1</v>
      </c>
      <c r="AE43">
        <v>1</v>
      </c>
      <c r="AF43">
        <v>1</v>
      </c>
      <c r="AG43">
        <v>1</v>
      </c>
      <c r="AH43">
        <v>1</v>
      </c>
      <c r="AI43">
        <v>1</v>
      </c>
      <c r="AJ43">
        <v>1</v>
      </c>
      <c r="AK43">
        <v>1</v>
      </c>
      <c r="AL43">
        <v>1</v>
      </c>
      <c r="AM43">
        <v>1</v>
      </c>
      <c r="AN43">
        <v>1</v>
      </c>
      <c r="AO43">
        <v>1</v>
      </c>
      <c r="AP43">
        <v>1</v>
      </c>
      <c r="AQ43">
        <v>1</v>
      </c>
      <c r="AR43">
        <v>1</v>
      </c>
      <c r="AS43">
        <v>1</v>
      </c>
      <c r="AT43">
        <v>1</v>
      </c>
      <c r="AU43">
        <v>1</v>
      </c>
      <c r="AV43">
        <v>1</v>
      </c>
      <c r="AW43">
        <v>1</v>
      </c>
      <c r="AX43">
        <v>1</v>
      </c>
      <c r="AY43">
        <v>1</v>
      </c>
      <c r="AZ43">
        <v>22</v>
      </c>
    </row>
    <row r="44" spans="1:52" x14ac:dyDescent="0.25">
      <c r="A44" t="s">
        <v>14</v>
      </c>
      <c r="B44" s="3" t="s">
        <v>11</v>
      </c>
      <c r="C44" t="s">
        <v>7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0.125</v>
      </c>
      <c r="Q44">
        <v>0.125</v>
      </c>
      <c r="R44">
        <v>0.25</v>
      </c>
      <c r="S44">
        <v>0.25</v>
      </c>
      <c r="T44">
        <v>0.41666666666666663</v>
      </c>
      <c r="U44">
        <v>0.41666666666666663</v>
      </c>
      <c r="V44">
        <v>0.54166666666666663</v>
      </c>
      <c r="W44">
        <v>0.54166666666666663</v>
      </c>
      <c r="X44">
        <v>0.70833333333333326</v>
      </c>
      <c r="Y44">
        <v>0.70833333333333326</v>
      </c>
      <c r="Z44">
        <v>0.74999999999999989</v>
      </c>
      <c r="AA44">
        <v>0.74999999999999989</v>
      </c>
      <c r="AB44">
        <v>0.87499999999999989</v>
      </c>
      <c r="AC44">
        <v>0.91666666666666652</v>
      </c>
      <c r="AD44">
        <v>0.99999999999999989</v>
      </c>
      <c r="AE44">
        <v>0.99999999999999989</v>
      </c>
      <c r="AF44">
        <v>0.99999999999999989</v>
      </c>
      <c r="AG44">
        <v>0.99999999999999989</v>
      </c>
      <c r="AH44">
        <v>0.99999999999999989</v>
      </c>
      <c r="AI44">
        <v>0.99999999999999989</v>
      </c>
      <c r="AJ44">
        <v>0.99999999999999989</v>
      </c>
      <c r="AK44">
        <v>0.99999999999999989</v>
      </c>
      <c r="AL44">
        <v>0.99999999999999989</v>
      </c>
      <c r="AM44">
        <v>0.99999999999999989</v>
      </c>
      <c r="AN44">
        <v>0.99999999999999989</v>
      </c>
      <c r="AO44">
        <v>0.99999999999999989</v>
      </c>
      <c r="AP44">
        <v>0.99999999999999989</v>
      </c>
      <c r="AQ44">
        <v>0.99999999999999989</v>
      </c>
      <c r="AR44">
        <v>0.99999999999999989</v>
      </c>
      <c r="AS44">
        <v>0.99999999999999989</v>
      </c>
      <c r="AT44">
        <v>0.99999999999999989</v>
      </c>
      <c r="AU44">
        <v>0.99999999999999989</v>
      </c>
      <c r="AV44">
        <v>0.99999999999999989</v>
      </c>
      <c r="AW44">
        <v>0.99999999999999989</v>
      </c>
      <c r="AX44">
        <v>0.99999999999999989</v>
      </c>
      <c r="AY44">
        <v>0.99999999999999989</v>
      </c>
      <c r="AZ44">
        <v>24</v>
      </c>
    </row>
    <row r="45" spans="1:52" x14ac:dyDescent="0.25">
      <c r="A45" t="s">
        <v>14</v>
      </c>
      <c r="B45" s="3" t="s">
        <v>11</v>
      </c>
      <c r="C45" t="s">
        <v>8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8.3333333333333329E-2</v>
      </c>
      <c r="S45">
        <v>8.3333333333333329E-2</v>
      </c>
      <c r="T45">
        <v>0.375</v>
      </c>
      <c r="U45">
        <v>0.375</v>
      </c>
      <c r="V45">
        <v>0.70833333333333326</v>
      </c>
      <c r="W45">
        <v>0.70833333333333326</v>
      </c>
      <c r="X45">
        <v>0.87499999999999989</v>
      </c>
      <c r="Y45">
        <v>0.87499999999999989</v>
      </c>
      <c r="Z45">
        <v>0.87499999999999989</v>
      </c>
      <c r="AA45">
        <v>0.87499999999999989</v>
      </c>
      <c r="AB45">
        <v>0.91666666666666652</v>
      </c>
      <c r="AC45">
        <v>0.95833333333333315</v>
      </c>
      <c r="AD45">
        <v>0.99999999999999978</v>
      </c>
      <c r="AE45">
        <v>0.99999999999999978</v>
      </c>
      <c r="AF45">
        <v>0.99999999999999978</v>
      </c>
      <c r="AG45">
        <v>0.99999999999999978</v>
      </c>
      <c r="AH45">
        <v>0.99999999999999978</v>
      </c>
      <c r="AI45">
        <v>0.99999999999999978</v>
      </c>
      <c r="AJ45">
        <v>0.99999999999999978</v>
      </c>
      <c r="AK45">
        <v>0.99999999999999978</v>
      </c>
      <c r="AL45">
        <v>0.99999999999999978</v>
      </c>
      <c r="AM45">
        <v>0.99999999999999978</v>
      </c>
      <c r="AN45">
        <v>0.99999999999999978</v>
      </c>
      <c r="AO45">
        <v>0.99999999999999978</v>
      </c>
      <c r="AP45">
        <v>0.99999999999999978</v>
      </c>
      <c r="AQ45">
        <v>0.99999999999999978</v>
      </c>
      <c r="AR45">
        <v>0.99999999999999978</v>
      </c>
      <c r="AS45">
        <v>0.99999999999999978</v>
      </c>
      <c r="AT45">
        <v>0.99999999999999978</v>
      </c>
      <c r="AU45">
        <v>0.99999999999999978</v>
      </c>
      <c r="AV45">
        <v>0.99999999999999978</v>
      </c>
      <c r="AW45">
        <v>0.99999999999999978</v>
      </c>
      <c r="AX45">
        <v>0.99999999999999978</v>
      </c>
      <c r="AY45">
        <v>0.99999999999999978</v>
      </c>
      <c r="AZ45">
        <v>24</v>
      </c>
    </row>
    <row r="46" spans="1:52" x14ac:dyDescent="0.25">
      <c r="A46" t="s">
        <v>14</v>
      </c>
      <c r="B46" s="3" t="s">
        <v>11</v>
      </c>
      <c r="C46" t="s">
        <v>9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0.21739130434782608</v>
      </c>
      <c r="Q46">
        <v>0.21739130434782608</v>
      </c>
      <c r="R46">
        <v>0.47826086956521741</v>
      </c>
      <c r="S46">
        <v>0.47826086956521741</v>
      </c>
      <c r="T46">
        <v>0.73913043478260865</v>
      </c>
      <c r="U46">
        <v>0.73913043478260865</v>
      </c>
      <c r="V46">
        <v>0.82608695652173902</v>
      </c>
      <c r="W46">
        <v>0.82608695652173902</v>
      </c>
      <c r="X46">
        <v>0.9130434782608694</v>
      </c>
      <c r="Y46">
        <v>0.9130434782608694</v>
      </c>
      <c r="Z46">
        <v>0.95652173913043459</v>
      </c>
      <c r="AA46">
        <v>0.95652173913043459</v>
      </c>
      <c r="AB46">
        <v>0.99999999999999978</v>
      </c>
      <c r="AC46">
        <v>0.99999999999999978</v>
      </c>
      <c r="AD46">
        <v>0.99999999999999978</v>
      </c>
      <c r="AE46">
        <v>0.99999999999999978</v>
      </c>
      <c r="AF46">
        <v>0.99999999999999978</v>
      </c>
      <c r="AG46">
        <v>0.99999999999999978</v>
      </c>
      <c r="AH46">
        <v>0.99999999999999978</v>
      </c>
      <c r="AI46">
        <v>0.99999999999999978</v>
      </c>
      <c r="AJ46">
        <v>0.99999999999999978</v>
      </c>
      <c r="AK46">
        <v>0.99999999999999978</v>
      </c>
      <c r="AL46">
        <v>0.99999999999999978</v>
      </c>
      <c r="AM46">
        <v>0.99999999999999978</v>
      </c>
      <c r="AN46">
        <v>0.99999999999999978</v>
      </c>
      <c r="AO46">
        <v>0.99999999999999978</v>
      </c>
      <c r="AP46">
        <v>0.99999999999999978</v>
      </c>
      <c r="AQ46">
        <v>0.99999999999999978</v>
      </c>
      <c r="AR46">
        <v>0.99999999999999978</v>
      </c>
      <c r="AS46">
        <v>0.99999999999999978</v>
      </c>
      <c r="AT46">
        <v>0.99999999999999978</v>
      </c>
      <c r="AU46">
        <v>0.99999999999999978</v>
      </c>
      <c r="AV46">
        <v>0.99999999999999978</v>
      </c>
      <c r="AW46">
        <v>0.99999999999999978</v>
      </c>
      <c r="AX46">
        <v>0.99999999999999978</v>
      </c>
      <c r="AY46">
        <v>0.99999999999999978</v>
      </c>
      <c r="AZ46">
        <v>23</v>
      </c>
    </row>
    <row r="47" spans="1:52" x14ac:dyDescent="0.25">
      <c r="A47" t="s">
        <v>14</v>
      </c>
      <c r="B47" s="3" t="s">
        <v>11</v>
      </c>
      <c r="C47" t="s">
        <v>10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0.15384615384615385</v>
      </c>
      <c r="S47">
        <v>0.15384615384615385</v>
      </c>
      <c r="T47">
        <v>0.38461538461538464</v>
      </c>
      <c r="U47">
        <v>0.38461538461538464</v>
      </c>
      <c r="V47">
        <v>0.53846153846153855</v>
      </c>
      <c r="W47">
        <v>0.53846153846153855</v>
      </c>
      <c r="X47">
        <v>0.6923076923076924</v>
      </c>
      <c r="Y47">
        <v>0.6923076923076924</v>
      </c>
      <c r="Z47">
        <v>0.84615384615384626</v>
      </c>
      <c r="AA47">
        <v>0.84615384615384626</v>
      </c>
      <c r="AB47">
        <v>1</v>
      </c>
      <c r="AC47">
        <v>1</v>
      </c>
      <c r="AD47">
        <v>1</v>
      </c>
      <c r="AE47">
        <v>1</v>
      </c>
      <c r="AF47">
        <v>1</v>
      </c>
      <c r="AG47">
        <v>1</v>
      </c>
      <c r="AH47">
        <v>1</v>
      </c>
      <c r="AI47">
        <v>1</v>
      </c>
      <c r="AJ47">
        <v>1</v>
      </c>
      <c r="AK47">
        <v>1</v>
      </c>
      <c r="AL47">
        <v>1</v>
      </c>
      <c r="AM47">
        <v>1</v>
      </c>
      <c r="AN47">
        <v>1</v>
      </c>
      <c r="AO47">
        <v>1</v>
      </c>
      <c r="AP47">
        <v>1</v>
      </c>
      <c r="AQ47">
        <v>1</v>
      </c>
      <c r="AR47">
        <v>1</v>
      </c>
      <c r="AS47">
        <v>1</v>
      </c>
      <c r="AT47">
        <v>1</v>
      </c>
      <c r="AU47">
        <v>1</v>
      </c>
      <c r="AV47">
        <v>1</v>
      </c>
      <c r="AW47">
        <v>1</v>
      </c>
      <c r="AX47">
        <v>1</v>
      </c>
      <c r="AY47">
        <v>1</v>
      </c>
      <c r="AZ47">
        <v>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96E68-F765-445C-877B-A1D1FBABC2D9}">
  <dimension ref="A1:AZ46"/>
  <sheetViews>
    <sheetView topLeftCell="C1" workbookViewId="0">
      <selection activeCell="D54" sqref="D54"/>
    </sheetView>
  </sheetViews>
  <sheetFormatPr defaultRowHeight="15" x14ac:dyDescent="0.25"/>
  <cols>
    <col min="1" max="1" width="14.5703125" customWidth="1"/>
    <col min="2" max="2" width="18.140625" customWidth="1"/>
    <col min="3" max="3" width="12.5703125" customWidth="1"/>
    <col min="4" max="4" width="12.7109375" customWidth="1"/>
  </cols>
  <sheetData>
    <row r="1" spans="1:52" x14ac:dyDescent="0.25">
      <c r="A1" t="s">
        <v>29</v>
      </c>
      <c r="B1" t="s">
        <v>28</v>
      </c>
      <c r="C1" t="s">
        <v>19</v>
      </c>
      <c r="D1" t="s">
        <v>26</v>
      </c>
      <c r="E1">
        <v>11</v>
      </c>
      <c r="F1">
        <v>11.5</v>
      </c>
      <c r="G1">
        <v>12</v>
      </c>
      <c r="H1">
        <v>12.5</v>
      </c>
      <c r="I1">
        <v>13</v>
      </c>
      <c r="J1">
        <v>13.5</v>
      </c>
      <c r="K1">
        <v>14</v>
      </c>
      <c r="L1">
        <v>14.5</v>
      </c>
      <c r="M1">
        <v>15</v>
      </c>
      <c r="N1">
        <v>15.5</v>
      </c>
      <c r="O1">
        <v>16</v>
      </c>
      <c r="P1">
        <v>16.5</v>
      </c>
      <c r="Q1">
        <v>17</v>
      </c>
      <c r="R1">
        <v>17.5</v>
      </c>
      <c r="S1">
        <v>18</v>
      </c>
      <c r="T1">
        <v>18.5</v>
      </c>
      <c r="U1">
        <v>19</v>
      </c>
      <c r="V1">
        <v>19.5</v>
      </c>
      <c r="W1">
        <v>20</v>
      </c>
      <c r="X1">
        <v>20.5</v>
      </c>
      <c r="Y1">
        <v>21</v>
      </c>
      <c r="Z1">
        <v>22</v>
      </c>
      <c r="AA1">
        <v>23</v>
      </c>
      <c r="AB1">
        <v>24</v>
      </c>
      <c r="AC1">
        <v>25</v>
      </c>
      <c r="AD1">
        <v>26</v>
      </c>
      <c r="AE1">
        <v>27</v>
      </c>
      <c r="AF1">
        <v>28</v>
      </c>
      <c r="AG1">
        <v>29</v>
      </c>
      <c r="AH1">
        <v>30</v>
      </c>
      <c r="AI1">
        <v>31</v>
      </c>
      <c r="AJ1">
        <v>32</v>
      </c>
      <c r="AK1">
        <v>33</v>
      </c>
      <c r="AL1">
        <v>34</v>
      </c>
      <c r="AM1">
        <v>34.5</v>
      </c>
      <c r="AN1">
        <v>35</v>
      </c>
      <c r="AO1">
        <v>36</v>
      </c>
      <c r="AP1">
        <v>37</v>
      </c>
      <c r="AQ1">
        <v>38</v>
      </c>
      <c r="AR1">
        <v>39</v>
      </c>
      <c r="AS1">
        <v>40</v>
      </c>
      <c r="AT1">
        <v>41</v>
      </c>
      <c r="AU1">
        <v>42</v>
      </c>
      <c r="AV1">
        <v>43</v>
      </c>
      <c r="AW1">
        <v>44</v>
      </c>
      <c r="AX1">
        <v>45</v>
      </c>
      <c r="AY1">
        <v>46</v>
      </c>
      <c r="AZ1" t="s">
        <v>12</v>
      </c>
    </row>
    <row r="2" spans="1:52" x14ac:dyDescent="0.25">
      <c r="A2" t="s">
        <v>2</v>
      </c>
      <c r="B2" s="1" t="s">
        <v>1</v>
      </c>
      <c r="C2" t="s">
        <v>3</v>
      </c>
      <c r="D2">
        <v>1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0.33333333333333331</v>
      </c>
      <c r="T2">
        <v>0.33333333333333331</v>
      </c>
      <c r="U2">
        <v>0.77777777777777768</v>
      </c>
      <c r="V2">
        <v>0.77777777777777768</v>
      </c>
      <c r="W2">
        <v>0.99999999999999989</v>
      </c>
      <c r="X2">
        <v>0.99999999999999989</v>
      </c>
      <c r="Y2">
        <v>0.99999999999999989</v>
      </c>
      <c r="Z2">
        <v>0.99999999999999989</v>
      </c>
      <c r="AA2">
        <v>0.99999999999999989</v>
      </c>
      <c r="AB2">
        <v>0.99999999999999989</v>
      </c>
      <c r="AC2">
        <v>0.99999999999999989</v>
      </c>
      <c r="AD2">
        <v>0.99999999999999989</v>
      </c>
      <c r="AE2">
        <v>0.99999999999999989</v>
      </c>
      <c r="AF2">
        <v>0.99999999999999989</v>
      </c>
      <c r="AG2">
        <v>0.99999999999999989</v>
      </c>
      <c r="AH2">
        <v>0.99999999999999989</v>
      </c>
      <c r="AI2">
        <v>0.99999999999999989</v>
      </c>
      <c r="AJ2">
        <v>0.99999999999999989</v>
      </c>
      <c r="AK2">
        <v>0.99999999999999989</v>
      </c>
      <c r="AL2">
        <v>0.99999999999999989</v>
      </c>
      <c r="AM2">
        <v>0.99999999999999989</v>
      </c>
      <c r="AN2">
        <v>0.99999999999999989</v>
      </c>
      <c r="AO2">
        <v>0.99999999999999989</v>
      </c>
      <c r="AP2">
        <v>0.99999999999999989</v>
      </c>
      <c r="AQ2">
        <v>0.99999999999999989</v>
      </c>
      <c r="AR2">
        <v>0.99999999999999989</v>
      </c>
      <c r="AS2">
        <v>0.99999999999999989</v>
      </c>
      <c r="AT2">
        <v>0.99999999999999989</v>
      </c>
      <c r="AU2">
        <v>0.99999999999999989</v>
      </c>
      <c r="AV2">
        <v>0.99999999999999989</v>
      </c>
      <c r="AW2">
        <v>0.99999999999999989</v>
      </c>
      <c r="AX2">
        <v>0.99999999999999989</v>
      </c>
      <c r="AY2">
        <v>0.99999999999999989</v>
      </c>
      <c r="AZ2">
        <v>9</v>
      </c>
    </row>
    <row r="3" spans="1:52" x14ac:dyDescent="0.25">
      <c r="A3" t="s">
        <v>2</v>
      </c>
      <c r="B3" s="1" t="s">
        <v>1</v>
      </c>
      <c r="C3" t="s">
        <v>7</v>
      </c>
      <c r="D3">
        <v>1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9.0909090909090912E-2</v>
      </c>
      <c r="P3">
        <v>9.0909090909090912E-2</v>
      </c>
      <c r="Q3">
        <v>0.18181818181818182</v>
      </c>
      <c r="R3">
        <v>0.18181818181818182</v>
      </c>
      <c r="S3">
        <v>0.72727272727272729</v>
      </c>
      <c r="T3">
        <v>0.72727272727272729</v>
      </c>
      <c r="U3">
        <v>1</v>
      </c>
      <c r="V3">
        <v>1</v>
      </c>
      <c r="W3">
        <v>1</v>
      </c>
      <c r="X3">
        <v>1</v>
      </c>
      <c r="Y3">
        <v>1</v>
      </c>
      <c r="Z3">
        <v>1</v>
      </c>
      <c r="AA3">
        <v>1</v>
      </c>
      <c r="AB3">
        <v>1</v>
      </c>
      <c r="AC3">
        <v>1</v>
      </c>
      <c r="AD3">
        <v>1</v>
      </c>
      <c r="AE3">
        <v>1</v>
      </c>
      <c r="AF3">
        <v>1</v>
      </c>
      <c r="AG3">
        <v>1</v>
      </c>
      <c r="AH3">
        <v>1</v>
      </c>
      <c r="AI3">
        <v>1</v>
      </c>
      <c r="AJ3">
        <v>1</v>
      </c>
      <c r="AK3">
        <v>1</v>
      </c>
      <c r="AL3">
        <v>1</v>
      </c>
      <c r="AM3">
        <v>1</v>
      </c>
      <c r="AN3">
        <v>1</v>
      </c>
      <c r="AO3">
        <v>1</v>
      </c>
      <c r="AP3">
        <v>1</v>
      </c>
      <c r="AQ3">
        <v>1</v>
      </c>
      <c r="AR3">
        <v>1</v>
      </c>
      <c r="AS3">
        <v>1</v>
      </c>
      <c r="AT3">
        <v>1</v>
      </c>
      <c r="AU3">
        <v>1</v>
      </c>
      <c r="AV3">
        <v>1</v>
      </c>
      <c r="AW3">
        <v>1</v>
      </c>
      <c r="AX3">
        <v>1</v>
      </c>
      <c r="AY3">
        <v>1</v>
      </c>
      <c r="AZ3">
        <v>11</v>
      </c>
    </row>
    <row r="4" spans="1:52" x14ac:dyDescent="0.25">
      <c r="A4" t="s">
        <v>2</v>
      </c>
      <c r="B4" s="1" t="s">
        <v>1</v>
      </c>
      <c r="C4" t="s">
        <v>8</v>
      </c>
      <c r="D4">
        <v>1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0.125</v>
      </c>
      <c r="T4">
        <v>0.125</v>
      </c>
      <c r="U4">
        <v>0.375</v>
      </c>
      <c r="V4">
        <v>0.375</v>
      </c>
      <c r="W4">
        <v>0.625</v>
      </c>
      <c r="X4">
        <v>0.625</v>
      </c>
      <c r="Y4">
        <v>1</v>
      </c>
      <c r="Z4">
        <v>1</v>
      </c>
      <c r="AA4">
        <v>1</v>
      </c>
      <c r="AB4">
        <v>1</v>
      </c>
      <c r="AC4">
        <v>1</v>
      </c>
      <c r="AD4">
        <v>1</v>
      </c>
      <c r="AE4">
        <v>1</v>
      </c>
      <c r="AF4">
        <v>1</v>
      </c>
      <c r="AG4">
        <v>1</v>
      </c>
      <c r="AH4">
        <v>1</v>
      </c>
      <c r="AI4">
        <v>1</v>
      </c>
      <c r="AJ4">
        <v>1</v>
      </c>
      <c r="AK4">
        <v>1</v>
      </c>
      <c r="AL4">
        <v>1</v>
      </c>
      <c r="AM4">
        <v>1</v>
      </c>
      <c r="AN4">
        <v>1</v>
      </c>
      <c r="AO4">
        <v>1</v>
      </c>
      <c r="AP4">
        <v>1</v>
      </c>
      <c r="AQ4">
        <v>1</v>
      </c>
      <c r="AR4">
        <v>1</v>
      </c>
      <c r="AS4">
        <v>1</v>
      </c>
      <c r="AT4">
        <v>1</v>
      </c>
      <c r="AU4">
        <v>1</v>
      </c>
      <c r="AV4">
        <v>1</v>
      </c>
      <c r="AW4">
        <v>1</v>
      </c>
      <c r="AX4">
        <v>1</v>
      </c>
      <c r="AY4">
        <v>1</v>
      </c>
      <c r="AZ4">
        <v>16</v>
      </c>
    </row>
    <row r="5" spans="1:52" x14ac:dyDescent="0.25">
      <c r="A5" t="s">
        <v>2</v>
      </c>
      <c r="B5" s="1" t="s">
        <v>1</v>
      </c>
      <c r="C5" t="s">
        <v>9</v>
      </c>
      <c r="D5">
        <v>1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0.23076923076923078</v>
      </c>
      <c r="T5">
        <v>0.23076923076923078</v>
      </c>
      <c r="U5">
        <v>0.53846153846153855</v>
      </c>
      <c r="V5">
        <v>0.53846153846153855</v>
      </c>
      <c r="W5">
        <v>0.76923076923076938</v>
      </c>
      <c r="X5">
        <v>0.76923076923076938</v>
      </c>
      <c r="Y5">
        <v>0.76923076923076938</v>
      </c>
      <c r="Z5">
        <v>0.76923076923076938</v>
      </c>
      <c r="AA5">
        <v>1.0000000000000002</v>
      </c>
      <c r="AB5">
        <v>1.0000000000000002</v>
      </c>
      <c r="AC5">
        <v>1.0000000000000002</v>
      </c>
      <c r="AD5">
        <v>1.0000000000000002</v>
      </c>
      <c r="AE5">
        <v>1.0000000000000002</v>
      </c>
      <c r="AF5">
        <v>1.0000000000000002</v>
      </c>
      <c r="AG5">
        <v>1.0000000000000002</v>
      </c>
      <c r="AH5">
        <v>1.0000000000000002</v>
      </c>
      <c r="AI5">
        <v>1.0000000000000002</v>
      </c>
      <c r="AJ5">
        <v>1.0000000000000002</v>
      </c>
      <c r="AK5">
        <v>1.0000000000000002</v>
      </c>
      <c r="AL5">
        <v>1.0000000000000002</v>
      </c>
      <c r="AM5">
        <v>1.0000000000000002</v>
      </c>
      <c r="AN5">
        <v>1.0000000000000002</v>
      </c>
      <c r="AO5">
        <v>1.0000000000000002</v>
      </c>
      <c r="AP5">
        <v>1.0000000000000002</v>
      </c>
      <c r="AQ5">
        <v>1.0000000000000002</v>
      </c>
      <c r="AR5">
        <v>1.0000000000000002</v>
      </c>
      <c r="AS5">
        <v>1.0000000000000002</v>
      </c>
      <c r="AT5">
        <v>1.0000000000000002</v>
      </c>
      <c r="AU5">
        <v>1.0000000000000002</v>
      </c>
      <c r="AV5">
        <v>1.0000000000000002</v>
      </c>
      <c r="AW5">
        <v>1.0000000000000002</v>
      </c>
      <c r="AX5">
        <v>1.0000000000000002</v>
      </c>
      <c r="AY5">
        <v>1.0000000000000002</v>
      </c>
      <c r="AZ5">
        <v>13</v>
      </c>
    </row>
    <row r="6" spans="1:52" x14ac:dyDescent="0.25">
      <c r="A6" t="s">
        <v>2</v>
      </c>
      <c r="B6" s="1" t="s">
        <v>1</v>
      </c>
      <c r="C6" t="s">
        <v>10</v>
      </c>
      <c r="D6">
        <v>1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0.16666666666666666</v>
      </c>
      <c r="R6">
        <v>0.16666666666666666</v>
      </c>
      <c r="S6">
        <v>0.41666666666666663</v>
      </c>
      <c r="T6">
        <v>0.41666666666666663</v>
      </c>
      <c r="U6">
        <v>0.83333333333333326</v>
      </c>
      <c r="V6">
        <v>0.83333333333333326</v>
      </c>
      <c r="W6">
        <v>0.99999999999999989</v>
      </c>
      <c r="X6">
        <v>0.99999999999999989</v>
      </c>
      <c r="Y6">
        <v>0.99999999999999989</v>
      </c>
      <c r="Z6">
        <v>0.99999999999999989</v>
      </c>
      <c r="AA6">
        <v>0.99999999999999989</v>
      </c>
      <c r="AB6">
        <v>0.99999999999999989</v>
      </c>
      <c r="AC6">
        <v>0.99999999999999989</v>
      </c>
      <c r="AD6">
        <v>0.99999999999999989</v>
      </c>
      <c r="AE6">
        <v>0.99999999999999989</v>
      </c>
      <c r="AF6">
        <v>0.99999999999999989</v>
      </c>
      <c r="AG6">
        <v>0.99999999999999989</v>
      </c>
      <c r="AH6">
        <v>0.99999999999999989</v>
      </c>
      <c r="AI6">
        <v>0.99999999999999989</v>
      </c>
      <c r="AJ6">
        <v>0.99999999999999989</v>
      </c>
      <c r="AK6">
        <v>0.99999999999999989</v>
      </c>
      <c r="AL6">
        <v>0.99999999999999989</v>
      </c>
      <c r="AM6">
        <v>0.99999999999999989</v>
      </c>
      <c r="AN6">
        <v>0.99999999999999989</v>
      </c>
      <c r="AO6">
        <v>0.99999999999999989</v>
      </c>
      <c r="AP6">
        <v>0.99999999999999989</v>
      </c>
      <c r="AQ6">
        <v>0.99999999999999989</v>
      </c>
      <c r="AR6">
        <v>0.99999999999999989</v>
      </c>
      <c r="AS6">
        <v>0.99999999999999989</v>
      </c>
      <c r="AT6">
        <v>0.99999999999999989</v>
      </c>
      <c r="AU6">
        <v>0.99999999999999989</v>
      </c>
      <c r="AV6">
        <v>0.99999999999999989</v>
      </c>
      <c r="AW6">
        <v>0.99999999999999989</v>
      </c>
      <c r="AX6">
        <v>0.99999999999999989</v>
      </c>
      <c r="AY6">
        <v>0.99999999999999989</v>
      </c>
      <c r="AZ6">
        <v>12</v>
      </c>
    </row>
    <row r="7" spans="1:52" x14ac:dyDescent="0.25">
      <c r="A7" t="s">
        <v>2</v>
      </c>
      <c r="B7" s="2" t="s">
        <v>22</v>
      </c>
      <c r="C7" t="s">
        <v>3</v>
      </c>
      <c r="D7">
        <v>1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0.16666666666666666</v>
      </c>
      <c r="T7">
        <v>0.16666666666666666</v>
      </c>
      <c r="U7">
        <v>0.41666666666666663</v>
      </c>
      <c r="V7">
        <v>0.41666666666666663</v>
      </c>
      <c r="W7">
        <v>0.91666666666666663</v>
      </c>
      <c r="X7">
        <v>0.91666666666666663</v>
      </c>
      <c r="Y7">
        <v>0.91666666666666663</v>
      </c>
      <c r="Z7">
        <v>1</v>
      </c>
      <c r="AA7">
        <v>1</v>
      </c>
      <c r="AB7">
        <v>1</v>
      </c>
      <c r="AC7">
        <v>1</v>
      </c>
      <c r="AD7">
        <v>1</v>
      </c>
      <c r="AE7">
        <v>1</v>
      </c>
      <c r="AF7">
        <v>1</v>
      </c>
      <c r="AG7">
        <v>1</v>
      </c>
      <c r="AH7">
        <v>1</v>
      </c>
      <c r="AI7">
        <v>1</v>
      </c>
      <c r="AJ7">
        <v>1</v>
      </c>
      <c r="AK7">
        <v>1</v>
      </c>
      <c r="AL7">
        <v>1</v>
      </c>
      <c r="AM7">
        <v>1</v>
      </c>
      <c r="AN7">
        <v>1</v>
      </c>
      <c r="AO7">
        <v>1</v>
      </c>
      <c r="AP7">
        <v>1</v>
      </c>
      <c r="AQ7">
        <v>1</v>
      </c>
      <c r="AR7">
        <v>1</v>
      </c>
      <c r="AS7">
        <v>1</v>
      </c>
      <c r="AT7">
        <v>1</v>
      </c>
      <c r="AU7">
        <v>1</v>
      </c>
      <c r="AV7">
        <v>1</v>
      </c>
      <c r="AW7">
        <v>1</v>
      </c>
      <c r="AX7">
        <v>1</v>
      </c>
      <c r="AY7">
        <v>1</v>
      </c>
      <c r="AZ7">
        <v>12</v>
      </c>
    </row>
    <row r="8" spans="1:52" x14ac:dyDescent="0.25">
      <c r="A8" t="s">
        <v>2</v>
      </c>
      <c r="B8" s="2" t="s">
        <v>22</v>
      </c>
      <c r="C8" t="s">
        <v>7</v>
      </c>
      <c r="D8">
        <v>1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0.1111111111111111</v>
      </c>
      <c r="R8">
        <v>0.1111111111111111</v>
      </c>
      <c r="S8">
        <v>0.55555555555555558</v>
      </c>
      <c r="T8">
        <v>0.55555555555555558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v>1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9</v>
      </c>
    </row>
    <row r="9" spans="1:52" x14ac:dyDescent="0.25">
      <c r="A9" t="s">
        <v>2</v>
      </c>
      <c r="B9" s="2" t="s">
        <v>22</v>
      </c>
      <c r="C9" t="s">
        <v>8</v>
      </c>
      <c r="D9">
        <v>1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0.18181818181818182</v>
      </c>
      <c r="T9">
        <v>0.18181818181818182</v>
      </c>
      <c r="U9">
        <v>0.63636363636363635</v>
      </c>
      <c r="V9">
        <v>0.63636363636363635</v>
      </c>
      <c r="W9">
        <v>0.72727272727272729</v>
      </c>
      <c r="X9">
        <v>0.72727272727272729</v>
      </c>
      <c r="Y9">
        <v>0.81818181818181823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11</v>
      </c>
    </row>
    <row r="10" spans="1:52" x14ac:dyDescent="0.25">
      <c r="A10" t="s">
        <v>2</v>
      </c>
      <c r="B10" s="2" t="s">
        <v>22</v>
      </c>
      <c r="C10" t="s">
        <v>9</v>
      </c>
      <c r="D10">
        <v>1</v>
      </c>
      <c r="E10" t="e">
        <v>#DIV/0!</v>
      </c>
      <c r="F10" t="e">
        <v>#DIV/0!</v>
      </c>
      <c r="G10" t="e">
        <v>#DIV/0!</v>
      </c>
      <c r="H10" t="e">
        <v>#DIV/0!</v>
      </c>
      <c r="I10" t="e">
        <v>#DIV/0!</v>
      </c>
      <c r="J10" t="e">
        <v>#DIV/0!</v>
      </c>
      <c r="K10" t="e">
        <v>#DIV/0!</v>
      </c>
      <c r="L10" t="e">
        <v>#DIV/0!</v>
      </c>
      <c r="M10" t="e">
        <v>#DIV/0!</v>
      </c>
      <c r="N10" t="e">
        <v>#DIV/0!</v>
      </c>
      <c r="O10" t="e">
        <v>#DIV/0!</v>
      </c>
      <c r="P10" t="e">
        <v>#DIV/0!</v>
      </c>
      <c r="Q10" t="e">
        <v>#DIV/0!</v>
      </c>
      <c r="R10" t="e">
        <v>#DIV/0!</v>
      </c>
      <c r="S10" t="e">
        <v>#DIV/0!</v>
      </c>
      <c r="T10" t="e">
        <v>#DIV/0!</v>
      </c>
      <c r="U10" t="e">
        <v>#DIV/0!</v>
      </c>
      <c r="V10" t="e">
        <v>#DIV/0!</v>
      </c>
      <c r="W10" t="e">
        <v>#DIV/0!</v>
      </c>
      <c r="X10" t="e">
        <v>#DIV/0!</v>
      </c>
      <c r="Y10" t="e">
        <v>#DIV/0!</v>
      </c>
      <c r="Z10" t="e">
        <v>#DIV/0!</v>
      </c>
      <c r="AA10" t="e">
        <v>#DIV/0!</v>
      </c>
      <c r="AB10" t="e">
        <v>#DIV/0!</v>
      </c>
      <c r="AC10" t="e">
        <v>#DIV/0!</v>
      </c>
      <c r="AD10" t="e">
        <v>#DIV/0!</v>
      </c>
      <c r="AE10" t="e">
        <v>#DIV/0!</v>
      </c>
      <c r="AF10" t="e">
        <v>#DIV/0!</v>
      </c>
      <c r="AG10" t="e">
        <v>#DIV/0!</v>
      </c>
      <c r="AH10" t="e">
        <v>#DIV/0!</v>
      </c>
      <c r="AI10" t="e">
        <v>#DIV/0!</v>
      </c>
      <c r="AJ10" t="e">
        <v>#DIV/0!</v>
      </c>
      <c r="AK10" t="e">
        <v>#DIV/0!</v>
      </c>
      <c r="AL10" t="e">
        <v>#DIV/0!</v>
      </c>
      <c r="AM10" t="e">
        <v>#DIV/0!</v>
      </c>
      <c r="AN10" t="e">
        <v>#DIV/0!</v>
      </c>
      <c r="AO10" t="e">
        <v>#DIV/0!</v>
      </c>
      <c r="AP10" t="e">
        <v>#DIV/0!</v>
      </c>
      <c r="AQ10" t="e">
        <v>#DIV/0!</v>
      </c>
      <c r="AR10" t="e">
        <v>#DIV/0!</v>
      </c>
      <c r="AS10" t="e">
        <v>#DIV/0!</v>
      </c>
      <c r="AT10" t="e">
        <v>#DIV/0!</v>
      </c>
      <c r="AU10" t="e">
        <v>#DIV/0!</v>
      </c>
      <c r="AV10" t="e">
        <v>#DIV/0!</v>
      </c>
      <c r="AW10" t="e">
        <v>#DIV/0!</v>
      </c>
      <c r="AX10" t="e">
        <v>#DIV/0!</v>
      </c>
      <c r="AY10" t="e">
        <v>#DIV/0!</v>
      </c>
      <c r="AZ10">
        <v>0</v>
      </c>
    </row>
    <row r="11" spans="1:52" x14ac:dyDescent="0.25">
      <c r="A11" t="s">
        <v>2</v>
      </c>
      <c r="B11" s="2" t="s">
        <v>22</v>
      </c>
      <c r="C11" t="s">
        <v>10</v>
      </c>
      <c r="D11">
        <v>1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0.15384615384615385</v>
      </c>
      <c r="R11">
        <v>0.15384615384615385</v>
      </c>
      <c r="S11">
        <v>0.46153846153846156</v>
      </c>
      <c r="T11">
        <v>0.46153846153846156</v>
      </c>
      <c r="U11">
        <v>0.61538461538461542</v>
      </c>
      <c r="V11">
        <v>0.61538461538461542</v>
      </c>
      <c r="W11">
        <v>0.84615384615384626</v>
      </c>
      <c r="X11">
        <v>0.84615384615384626</v>
      </c>
      <c r="Y11">
        <v>0.92307692307692313</v>
      </c>
      <c r="Z11">
        <v>1</v>
      </c>
      <c r="AA11">
        <v>1</v>
      </c>
      <c r="AB11">
        <v>1</v>
      </c>
      <c r="AC11">
        <v>1</v>
      </c>
      <c r="AD11">
        <v>1</v>
      </c>
      <c r="AE11">
        <v>1</v>
      </c>
      <c r="AF11">
        <v>1</v>
      </c>
      <c r="AG11">
        <v>1</v>
      </c>
      <c r="AH11">
        <v>1</v>
      </c>
      <c r="AI11">
        <v>1</v>
      </c>
      <c r="AJ11">
        <v>1</v>
      </c>
      <c r="AK11">
        <v>1</v>
      </c>
      <c r="AL11">
        <v>1</v>
      </c>
      <c r="AM11">
        <v>1</v>
      </c>
      <c r="AN11">
        <v>1</v>
      </c>
      <c r="AO11">
        <v>1</v>
      </c>
      <c r="AP11">
        <v>1</v>
      </c>
      <c r="AQ11">
        <v>1</v>
      </c>
      <c r="AR11">
        <v>1</v>
      </c>
      <c r="AS11">
        <v>1</v>
      </c>
      <c r="AT11">
        <v>1</v>
      </c>
      <c r="AU11">
        <v>1</v>
      </c>
      <c r="AV11">
        <v>1</v>
      </c>
      <c r="AW11">
        <v>1</v>
      </c>
      <c r="AX11">
        <v>1</v>
      </c>
      <c r="AY11">
        <v>1</v>
      </c>
      <c r="AZ11">
        <v>13</v>
      </c>
    </row>
    <row r="12" spans="1:52" x14ac:dyDescent="0.25">
      <c r="A12" t="s">
        <v>2</v>
      </c>
      <c r="B12" s="3" t="s">
        <v>11</v>
      </c>
      <c r="C12" t="s">
        <v>3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0.33333333333333331</v>
      </c>
      <c r="T12">
        <v>0.33333333333333331</v>
      </c>
      <c r="U12">
        <v>0.66666666666666663</v>
      </c>
      <c r="V12">
        <v>0.66666666666666663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>
        <v>1</v>
      </c>
      <c r="AF12">
        <v>1</v>
      </c>
      <c r="AG12">
        <v>1</v>
      </c>
      <c r="AH12">
        <v>1</v>
      </c>
      <c r="AI12">
        <v>1</v>
      </c>
      <c r="AJ12">
        <v>1</v>
      </c>
      <c r="AK12">
        <v>1</v>
      </c>
      <c r="AL12">
        <v>1</v>
      </c>
      <c r="AM12">
        <v>1</v>
      </c>
      <c r="AN12">
        <v>1</v>
      </c>
      <c r="AO12">
        <v>1</v>
      </c>
      <c r="AP12">
        <v>1</v>
      </c>
      <c r="AQ12">
        <v>1</v>
      </c>
      <c r="AR12">
        <v>1</v>
      </c>
      <c r="AS12">
        <v>1</v>
      </c>
      <c r="AT12">
        <v>1</v>
      </c>
      <c r="AU12">
        <v>1</v>
      </c>
      <c r="AV12">
        <v>1</v>
      </c>
      <c r="AW12">
        <v>1</v>
      </c>
      <c r="AX12">
        <v>1</v>
      </c>
      <c r="AY12">
        <v>1</v>
      </c>
      <c r="AZ12">
        <v>6</v>
      </c>
    </row>
    <row r="13" spans="1:52" x14ac:dyDescent="0.25">
      <c r="A13" t="s">
        <v>2</v>
      </c>
      <c r="B13" s="3" t="s">
        <v>11</v>
      </c>
      <c r="C13" t="s">
        <v>7</v>
      </c>
      <c r="D13">
        <v>1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0.54545454545454541</v>
      </c>
      <c r="T13">
        <v>0.54545454545454541</v>
      </c>
      <c r="U13">
        <v>0.81818181818181812</v>
      </c>
      <c r="V13">
        <v>0.81818181818181812</v>
      </c>
      <c r="W13">
        <v>0.81818181818181812</v>
      </c>
      <c r="X13">
        <v>0.81818181818181812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>
        <v>1</v>
      </c>
      <c r="AF13">
        <v>1</v>
      </c>
      <c r="AG13">
        <v>1</v>
      </c>
      <c r="AH13">
        <v>1</v>
      </c>
      <c r="AI13">
        <v>1</v>
      </c>
      <c r="AJ13">
        <v>1</v>
      </c>
      <c r="AK13">
        <v>1</v>
      </c>
      <c r="AL13">
        <v>1</v>
      </c>
      <c r="AM13">
        <v>1</v>
      </c>
      <c r="AN13">
        <v>1</v>
      </c>
      <c r="AO13">
        <v>1</v>
      </c>
      <c r="AP13">
        <v>1</v>
      </c>
      <c r="AQ13">
        <v>1</v>
      </c>
      <c r="AR13">
        <v>1</v>
      </c>
      <c r="AS13">
        <v>1</v>
      </c>
      <c r="AT13">
        <v>1</v>
      </c>
      <c r="AU13">
        <v>1</v>
      </c>
      <c r="AV13">
        <v>1</v>
      </c>
      <c r="AW13">
        <v>1</v>
      </c>
      <c r="AX13">
        <v>1</v>
      </c>
      <c r="AY13">
        <v>1</v>
      </c>
      <c r="AZ13">
        <v>11</v>
      </c>
    </row>
    <row r="14" spans="1:52" x14ac:dyDescent="0.25">
      <c r="A14" t="s">
        <v>2</v>
      </c>
      <c r="B14" s="3" t="s">
        <v>11</v>
      </c>
      <c r="C14" t="s">
        <v>8</v>
      </c>
      <c r="D14">
        <v>1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7.6923076923076927E-2</v>
      </c>
      <c r="T14">
        <v>7.6923076923076927E-2</v>
      </c>
      <c r="U14">
        <v>0.53846153846153855</v>
      </c>
      <c r="V14">
        <v>0.53846153846153855</v>
      </c>
      <c r="W14">
        <v>0.6923076923076924</v>
      </c>
      <c r="X14">
        <v>0.6923076923076924</v>
      </c>
      <c r="Y14">
        <v>0.76923076923076938</v>
      </c>
      <c r="Z14">
        <v>0.92307692307692324</v>
      </c>
      <c r="AA14">
        <v>0.92307692307692324</v>
      </c>
      <c r="AB14">
        <v>1.0000000000000002</v>
      </c>
      <c r="AC14">
        <v>1.0000000000000002</v>
      </c>
      <c r="AD14">
        <v>1.0000000000000002</v>
      </c>
      <c r="AE14">
        <v>1.0000000000000002</v>
      </c>
      <c r="AF14">
        <v>1.0000000000000002</v>
      </c>
      <c r="AG14">
        <v>1.0000000000000002</v>
      </c>
      <c r="AH14">
        <v>1.0000000000000002</v>
      </c>
      <c r="AI14">
        <v>1.0000000000000002</v>
      </c>
      <c r="AJ14">
        <v>1.0000000000000002</v>
      </c>
      <c r="AK14">
        <v>1.0000000000000002</v>
      </c>
      <c r="AL14">
        <v>1.0000000000000002</v>
      </c>
      <c r="AM14">
        <v>1.0000000000000002</v>
      </c>
      <c r="AN14">
        <v>1.0000000000000002</v>
      </c>
      <c r="AO14">
        <v>1.0000000000000002</v>
      </c>
      <c r="AP14">
        <v>1.0000000000000002</v>
      </c>
      <c r="AQ14">
        <v>1.0000000000000002</v>
      </c>
      <c r="AR14">
        <v>1.0000000000000002</v>
      </c>
      <c r="AS14">
        <v>1.0000000000000002</v>
      </c>
      <c r="AT14">
        <v>1.0000000000000002</v>
      </c>
      <c r="AU14">
        <v>1.0000000000000002</v>
      </c>
      <c r="AV14">
        <v>1.0000000000000002</v>
      </c>
      <c r="AW14">
        <v>1.0000000000000002</v>
      </c>
      <c r="AX14">
        <v>1.0000000000000002</v>
      </c>
      <c r="AY14">
        <v>1.0000000000000002</v>
      </c>
      <c r="AZ14">
        <v>13</v>
      </c>
    </row>
    <row r="15" spans="1:52" x14ac:dyDescent="0.25">
      <c r="A15" t="s">
        <v>2</v>
      </c>
      <c r="B15" s="3" t="s">
        <v>11</v>
      </c>
      <c r="C15" t="s">
        <v>9</v>
      </c>
      <c r="D15">
        <v>1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8.3333333333333329E-2</v>
      </c>
      <c r="T15">
        <v>8.3333333333333329E-2</v>
      </c>
      <c r="U15">
        <v>0.25</v>
      </c>
      <c r="V15">
        <v>0.25</v>
      </c>
      <c r="W15">
        <v>0.58333333333333326</v>
      </c>
      <c r="X15">
        <v>0.58333333333333326</v>
      </c>
      <c r="Y15">
        <v>0.91666666666666652</v>
      </c>
      <c r="Z15">
        <v>0.99999999999999989</v>
      </c>
      <c r="AA15">
        <v>0.99999999999999989</v>
      </c>
      <c r="AB15">
        <v>0.99999999999999989</v>
      </c>
      <c r="AC15">
        <v>0.99999999999999989</v>
      </c>
      <c r="AD15">
        <v>0.99999999999999989</v>
      </c>
      <c r="AE15">
        <v>0.99999999999999989</v>
      </c>
      <c r="AF15">
        <v>0.99999999999999989</v>
      </c>
      <c r="AG15">
        <v>0.99999999999999989</v>
      </c>
      <c r="AH15">
        <v>0.99999999999999989</v>
      </c>
      <c r="AI15">
        <v>0.99999999999999989</v>
      </c>
      <c r="AJ15">
        <v>0.99999999999999989</v>
      </c>
      <c r="AK15">
        <v>0.99999999999999989</v>
      </c>
      <c r="AL15">
        <v>0.99999999999999989</v>
      </c>
      <c r="AM15">
        <v>0.99999999999999989</v>
      </c>
      <c r="AN15">
        <v>0.99999999999999989</v>
      </c>
      <c r="AO15">
        <v>0.99999999999999989</v>
      </c>
      <c r="AP15">
        <v>0.99999999999999989</v>
      </c>
      <c r="AQ15">
        <v>0.99999999999999989</v>
      </c>
      <c r="AR15">
        <v>0.99999999999999989</v>
      </c>
      <c r="AS15">
        <v>0.99999999999999989</v>
      </c>
      <c r="AT15">
        <v>0.99999999999999989</v>
      </c>
      <c r="AU15">
        <v>0.99999999999999989</v>
      </c>
      <c r="AV15">
        <v>0.99999999999999989</v>
      </c>
      <c r="AW15">
        <v>0.99999999999999989</v>
      </c>
      <c r="AX15">
        <v>0.99999999999999989</v>
      </c>
      <c r="AY15">
        <v>0.99999999999999989</v>
      </c>
      <c r="AZ15">
        <v>12</v>
      </c>
    </row>
    <row r="16" spans="1:52" x14ac:dyDescent="0.25">
      <c r="A16" t="s">
        <v>2</v>
      </c>
      <c r="B16" s="3" t="s">
        <v>11</v>
      </c>
      <c r="C16" t="s">
        <v>10</v>
      </c>
      <c r="D16">
        <v>1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0.36363636363636365</v>
      </c>
      <c r="T16">
        <v>0.36363636363636365</v>
      </c>
      <c r="U16">
        <v>0.63636363636363635</v>
      </c>
      <c r="V16">
        <v>0.63636363636363635</v>
      </c>
      <c r="W16">
        <v>0.90909090909090906</v>
      </c>
      <c r="X16">
        <v>0.90909090909090906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>
        <v>1</v>
      </c>
      <c r="AF16">
        <v>1</v>
      </c>
      <c r="AG16">
        <v>1</v>
      </c>
      <c r="AH16">
        <v>1</v>
      </c>
      <c r="AI16">
        <v>1</v>
      </c>
      <c r="AJ16">
        <v>1</v>
      </c>
      <c r="AK16">
        <v>1</v>
      </c>
      <c r="AL16">
        <v>1</v>
      </c>
      <c r="AM16">
        <v>1</v>
      </c>
      <c r="AN16">
        <v>1</v>
      </c>
      <c r="AO16">
        <v>1</v>
      </c>
      <c r="AP16">
        <v>1</v>
      </c>
      <c r="AQ16">
        <v>1</v>
      </c>
      <c r="AR16">
        <v>1</v>
      </c>
      <c r="AS16">
        <v>1</v>
      </c>
      <c r="AT16">
        <v>1</v>
      </c>
      <c r="AU16">
        <v>1</v>
      </c>
      <c r="AV16">
        <v>1</v>
      </c>
      <c r="AW16">
        <v>1</v>
      </c>
      <c r="AX16">
        <v>1</v>
      </c>
      <c r="AY16">
        <v>1</v>
      </c>
      <c r="AZ16">
        <v>11</v>
      </c>
    </row>
    <row r="17" spans="1:52" x14ac:dyDescent="0.25">
      <c r="A17" t="s">
        <v>13</v>
      </c>
      <c r="B17" s="1" t="s">
        <v>1</v>
      </c>
      <c r="C17" t="s">
        <v>3</v>
      </c>
      <c r="D17">
        <v>1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4.7619047619047616E-2</v>
      </c>
      <c r="P17">
        <v>4.7619047619047616E-2</v>
      </c>
      <c r="Q17">
        <v>0.2857142857142857</v>
      </c>
      <c r="R17">
        <v>0.2857142857142857</v>
      </c>
      <c r="S17">
        <v>0.52380952380952372</v>
      </c>
      <c r="T17">
        <v>0.52380952380952372</v>
      </c>
      <c r="U17">
        <v>0.71428571428571419</v>
      </c>
      <c r="V17">
        <v>0.71428571428571419</v>
      </c>
      <c r="W17">
        <v>0.90476190476190466</v>
      </c>
      <c r="X17">
        <v>0.90476190476190466</v>
      </c>
      <c r="Y17">
        <v>0.99999999999999989</v>
      </c>
      <c r="Z17">
        <v>0.99999999999999989</v>
      </c>
      <c r="AA17">
        <v>0.99999999999999989</v>
      </c>
      <c r="AB17">
        <v>0.99999999999999989</v>
      </c>
      <c r="AC17">
        <v>0.99999999999999989</v>
      </c>
      <c r="AD17">
        <v>0.99999999999999989</v>
      </c>
      <c r="AE17">
        <v>0.99999999999999989</v>
      </c>
      <c r="AF17">
        <v>0.99999999999999989</v>
      </c>
      <c r="AG17">
        <v>0.99999999999999989</v>
      </c>
      <c r="AH17">
        <v>0.99999999999999989</v>
      </c>
      <c r="AI17">
        <v>0.99999999999999989</v>
      </c>
      <c r="AJ17">
        <v>0.99999999999999989</v>
      </c>
      <c r="AK17">
        <v>0.99999999999999989</v>
      </c>
      <c r="AL17">
        <v>0.99999999999999989</v>
      </c>
      <c r="AM17">
        <v>0.99999999999999989</v>
      </c>
      <c r="AN17">
        <v>0.99999999999999989</v>
      </c>
      <c r="AO17">
        <v>0.99999999999999989</v>
      </c>
      <c r="AP17">
        <v>0.99999999999999989</v>
      </c>
      <c r="AQ17">
        <v>0.99999999999999989</v>
      </c>
      <c r="AR17">
        <v>0.99999999999999989</v>
      </c>
      <c r="AS17">
        <v>0.99999999999999989</v>
      </c>
      <c r="AT17">
        <v>0.99999999999999989</v>
      </c>
      <c r="AU17">
        <v>0.99999999999999989</v>
      </c>
      <c r="AV17">
        <v>0.99999999999999989</v>
      </c>
      <c r="AW17">
        <v>0.99999999999999989</v>
      </c>
      <c r="AX17">
        <v>0.99999999999999989</v>
      </c>
      <c r="AY17">
        <v>0.99999999999999989</v>
      </c>
      <c r="AZ17">
        <v>21</v>
      </c>
    </row>
    <row r="18" spans="1:52" x14ac:dyDescent="0.25">
      <c r="A18" t="s">
        <v>13</v>
      </c>
      <c r="B18" s="1" t="s">
        <v>1</v>
      </c>
      <c r="C18" t="s">
        <v>7</v>
      </c>
      <c r="D18">
        <v>1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5.2631578947368418E-2</v>
      </c>
      <c r="R18">
        <v>5.2631578947368418E-2</v>
      </c>
      <c r="S18">
        <v>0.52631578947368418</v>
      </c>
      <c r="T18">
        <v>0.52631578947368418</v>
      </c>
      <c r="U18">
        <v>0.89473684210526305</v>
      </c>
      <c r="V18">
        <v>0.89473684210526305</v>
      </c>
      <c r="W18">
        <v>0.99999999999999989</v>
      </c>
      <c r="X18">
        <v>0.99999999999999989</v>
      </c>
      <c r="Y18">
        <v>0.99999999999999989</v>
      </c>
      <c r="Z18">
        <v>0.99999999999999989</v>
      </c>
      <c r="AA18">
        <v>0.99999999999999989</v>
      </c>
      <c r="AB18">
        <v>0.99999999999999989</v>
      </c>
      <c r="AC18">
        <v>0.99999999999999989</v>
      </c>
      <c r="AD18">
        <v>0.99999999999999989</v>
      </c>
      <c r="AE18">
        <v>0.99999999999999989</v>
      </c>
      <c r="AF18">
        <v>0.99999999999999989</v>
      </c>
      <c r="AG18">
        <v>0.99999999999999989</v>
      </c>
      <c r="AH18">
        <v>0.99999999999999989</v>
      </c>
      <c r="AI18">
        <v>0.99999999999999989</v>
      </c>
      <c r="AJ18">
        <v>0.99999999999999989</v>
      </c>
      <c r="AK18">
        <v>0.99999999999999989</v>
      </c>
      <c r="AL18">
        <v>0.99999999999999989</v>
      </c>
      <c r="AM18">
        <v>0.99999999999999989</v>
      </c>
      <c r="AN18">
        <v>0.99999999999999989</v>
      </c>
      <c r="AO18">
        <v>0.99999999999999989</v>
      </c>
      <c r="AP18">
        <v>0.99999999999999989</v>
      </c>
      <c r="AQ18">
        <v>0.99999999999999989</v>
      </c>
      <c r="AR18">
        <v>0.99999999999999989</v>
      </c>
      <c r="AS18">
        <v>0.99999999999999989</v>
      </c>
      <c r="AT18">
        <v>0.99999999999999989</v>
      </c>
      <c r="AU18">
        <v>0.99999999999999989</v>
      </c>
      <c r="AV18">
        <v>0.99999999999999989</v>
      </c>
      <c r="AW18">
        <v>0.99999999999999989</v>
      </c>
      <c r="AX18">
        <v>0.99999999999999989</v>
      </c>
      <c r="AY18">
        <v>0.99999999999999989</v>
      </c>
      <c r="AZ18">
        <v>19</v>
      </c>
    </row>
    <row r="19" spans="1:52" x14ac:dyDescent="0.25">
      <c r="A19" t="s">
        <v>13</v>
      </c>
      <c r="B19" s="1" t="s">
        <v>1</v>
      </c>
      <c r="C19" t="s">
        <v>8</v>
      </c>
      <c r="D19">
        <v>1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0.15384615384615385</v>
      </c>
      <c r="R19">
        <v>0.15384615384615385</v>
      </c>
      <c r="S19">
        <v>0.38461538461538464</v>
      </c>
      <c r="T19">
        <v>0.38461538461538464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>
        <v>1</v>
      </c>
      <c r="AF19">
        <v>1</v>
      </c>
      <c r="AG19">
        <v>1</v>
      </c>
      <c r="AH19">
        <v>1</v>
      </c>
      <c r="AI19">
        <v>1</v>
      </c>
      <c r="AJ19">
        <v>1</v>
      </c>
      <c r="AK19">
        <v>1</v>
      </c>
      <c r="AL19">
        <v>1</v>
      </c>
      <c r="AM19">
        <v>1</v>
      </c>
      <c r="AN19">
        <v>1</v>
      </c>
      <c r="AO19">
        <v>1</v>
      </c>
      <c r="AP19">
        <v>1</v>
      </c>
      <c r="AQ19">
        <v>1</v>
      </c>
      <c r="AR19">
        <v>1</v>
      </c>
      <c r="AS19">
        <v>1</v>
      </c>
      <c r="AT19">
        <v>1</v>
      </c>
      <c r="AU19">
        <v>1</v>
      </c>
      <c r="AV19">
        <v>1</v>
      </c>
      <c r="AW19">
        <v>1</v>
      </c>
      <c r="AX19">
        <v>1</v>
      </c>
      <c r="AY19">
        <v>1</v>
      </c>
      <c r="AZ19">
        <v>13</v>
      </c>
    </row>
    <row r="20" spans="1:52" x14ac:dyDescent="0.25">
      <c r="A20" t="s">
        <v>13</v>
      </c>
      <c r="B20" s="1" t="s">
        <v>1</v>
      </c>
      <c r="C20" t="s">
        <v>9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0.18181818181818182</v>
      </c>
      <c r="R20">
        <v>0.18181818181818182</v>
      </c>
      <c r="S20">
        <v>0.54545454545454541</v>
      </c>
      <c r="T20">
        <v>0.54545454545454541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>
        <v>1</v>
      </c>
      <c r="AF20">
        <v>1</v>
      </c>
      <c r="AG20">
        <v>1</v>
      </c>
      <c r="AH20">
        <v>1</v>
      </c>
      <c r="AI20">
        <v>1</v>
      </c>
      <c r="AJ20">
        <v>1</v>
      </c>
      <c r="AK20">
        <v>1</v>
      </c>
      <c r="AL20">
        <v>1</v>
      </c>
      <c r="AM20">
        <v>1</v>
      </c>
      <c r="AN20">
        <v>1</v>
      </c>
      <c r="AO20">
        <v>1</v>
      </c>
      <c r="AP20">
        <v>1</v>
      </c>
      <c r="AQ20">
        <v>1</v>
      </c>
      <c r="AR20">
        <v>1</v>
      </c>
      <c r="AS20">
        <v>1</v>
      </c>
      <c r="AT20">
        <v>1</v>
      </c>
      <c r="AU20">
        <v>1</v>
      </c>
      <c r="AV20">
        <v>1</v>
      </c>
      <c r="AW20">
        <v>1</v>
      </c>
      <c r="AX20">
        <v>1</v>
      </c>
      <c r="AY20">
        <v>1</v>
      </c>
      <c r="AZ20">
        <v>11</v>
      </c>
    </row>
    <row r="21" spans="1:52" x14ac:dyDescent="0.25">
      <c r="A21" t="s">
        <v>13</v>
      </c>
      <c r="B21" s="1" t="s">
        <v>1</v>
      </c>
      <c r="C21" t="s">
        <v>10</v>
      </c>
      <c r="D21">
        <v>1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5.5555555555555552E-2</v>
      </c>
      <c r="T21">
        <v>5.5555555555555552E-2</v>
      </c>
      <c r="U21">
        <v>0.38888888888888884</v>
      </c>
      <c r="V21">
        <v>0.38888888888888884</v>
      </c>
      <c r="W21">
        <v>0.77777777777777768</v>
      </c>
      <c r="X21">
        <v>0.77777777777777768</v>
      </c>
      <c r="Y21">
        <v>0.77777777777777768</v>
      </c>
      <c r="Z21">
        <v>0.99999999999999989</v>
      </c>
      <c r="AA21">
        <v>0.99999999999999989</v>
      </c>
      <c r="AB21">
        <v>0.99999999999999989</v>
      </c>
      <c r="AC21">
        <v>0.99999999999999989</v>
      </c>
      <c r="AD21">
        <v>0.99999999999999989</v>
      </c>
      <c r="AE21">
        <v>0.99999999999999989</v>
      </c>
      <c r="AF21">
        <v>0.99999999999999989</v>
      </c>
      <c r="AG21">
        <v>0.99999999999999989</v>
      </c>
      <c r="AH21">
        <v>0.99999999999999989</v>
      </c>
      <c r="AI21">
        <v>0.99999999999999989</v>
      </c>
      <c r="AJ21">
        <v>0.99999999999999989</v>
      </c>
      <c r="AK21">
        <v>0.99999999999999989</v>
      </c>
      <c r="AL21">
        <v>0.99999999999999989</v>
      </c>
      <c r="AM21">
        <v>0.99999999999999989</v>
      </c>
      <c r="AN21">
        <v>0.99999999999999989</v>
      </c>
      <c r="AO21">
        <v>0.99999999999999989</v>
      </c>
      <c r="AP21">
        <v>0.99999999999999989</v>
      </c>
      <c r="AQ21">
        <v>0.99999999999999989</v>
      </c>
      <c r="AR21">
        <v>0.99999999999999989</v>
      </c>
      <c r="AS21">
        <v>0.99999999999999989</v>
      </c>
      <c r="AT21">
        <v>0.99999999999999989</v>
      </c>
      <c r="AU21">
        <v>0.99999999999999989</v>
      </c>
      <c r="AV21">
        <v>0.99999999999999989</v>
      </c>
      <c r="AW21">
        <v>0.99999999999999989</v>
      </c>
      <c r="AX21">
        <v>0.99999999999999989</v>
      </c>
      <c r="AY21">
        <v>0.99999999999999989</v>
      </c>
      <c r="AZ21">
        <v>18</v>
      </c>
    </row>
    <row r="22" spans="1:52" x14ac:dyDescent="0.25">
      <c r="A22" t="s">
        <v>13</v>
      </c>
      <c r="B22" s="2" t="s">
        <v>22</v>
      </c>
      <c r="C22" t="s">
        <v>3</v>
      </c>
      <c r="D22">
        <v>1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0.35294117647058826</v>
      </c>
      <c r="R22">
        <v>0.35294117647058826</v>
      </c>
      <c r="S22">
        <v>0.52941176470588236</v>
      </c>
      <c r="T22">
        <v>0.52941176470588236</v>
      </c>
      <c r="U22">
        <v>0.70588235294117652</v>
      </c>
      <c r="V22">
        <v>0.70588235294117652</v>
      </c>
      <c r="W22">
        <v>0.88235294117647067</v>
      </c>
      <c r="X22">
        <v>0.88235294117647067</v>
      </c>
      <c r="Y22">
        <v>0.88235294117647067</v>
      </c>
      <c r="Z22">
        <v>1</v>
      </c>
      <c r="AA22">
        <v>1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v>1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17</v>
      </c>
    </row>
    <row r="23" spans="1:52" x14ac:dyDescent="0.25">
      <c r="A23" t="s">
        <v>13</v>
      </c>
      <c r="B23" s="2" t="s">
        <v>22</v>
      </c>
      <c r="C23" t="s">
        <v>7</v>
      </c>
      <c r="D23">
        <v>1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0.2</v>
      </c>
      <c r="T23">
        <v>0.2</v>
      </c>
      <c r="U23">
        <v>0.66666666666666674</v>
      </c>
      <c r="V23">
        <v>0.66666666666666674</v>
      </c>
      <c r="W23">
        <v>0.8666666666666667</v>
      </c>
      <c r="X23">
        <v>0.8666666666666667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>
        <v>1</v>
      </c>
      <c r="AF23">
        <v>1</v>
      </c>
      <c r="AG23">
        <v>1</v>
      </c>
      <c r="AH23">
        <v>1</v>
      </c>
      <c r="AI23">
        <v>1</v>
      </c>
      <c r="AJ23">
        <v>1</v>
      </c>
      <c r="AK23">
        <v>1</v>
      </c>
      <c r="AL23">
        <v>1</v>
      </c>
      <c r="AM23">
        <v>1</v>
      </c>
      <c r="AN23">
        <v>1</v>
      </c>
      <c r="AO23">
        <v>1</v>
      </c>
      <c r="AP23">
        <v>1</v>
      </c>
      <c r="AQ23">
        <v>1</v>
      </c>
      <c r="AR23">
        <v>1</v>
      </c>
      <c r="AS23">
        <v>1</v>
      </c>
      <c r="AT23">
        <v>1</v>
      </c>
      <c r="AU23">
        <v>1</v>
      </c>
      <c r="AV23">
        <v>1</v>
      </c>
      <c r="AW23">
        <v>1</v>
      </c>
      <c r="AX23">
        <v>1</v>
      </c>
      <c r="AY23">
        <v>1</v>
      </c>
      <c r="AZ23">
        <v>15</v>
      </c>
    </row>
    <row r="24" spans="1:52" x14ac:dyDescent="0.25">
      <c r="A24" t="s">
        <v>13</v>
      </c>
      <c r="B24" s="2" t="s">
        <v>22</v>
      </c>
      <c r="C24" t="s">
        <v>8</v>
      </c>
      <c r="D24">
        <v>1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0.4</v>
      </c>
      <c r="R24">
        <v>0.4</v>
      </c>
      <c r="S24">
        <v>0.66666666666666674</v>
      </c>
      <c r="T24">
        <v>0.66666666666666674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>
        <v>1</v>
      </c>
      <c r="AF24">
        <v>1</v>
      </c>
      <c r="AG24">
        <v>1</v>
      </c>
      <c r="AH24">
        <v>1</v>
      </c>
      <c r="AI24">
        <v>1</v>
      </c>
      <c r="AJ24">
        <v>1</v>
      </c>
      <c r="AK24">
        <v>1</v>
      </c>
      <c r="AL24">
        <v>1</v>
      </c>
      <c r="AM24">
        <v>1</v>
      </c>
      <c r="AN24">
        <v>1</v>
      </c>
      <c r="AO24">
        <v>1</v>
      </c>
      <c r="AP24">
        <v>1</v>
      </c>
      <c r="AQ24">
        <v>1</v>
      </c>
      <c r="AR24">
        <v>1</v>
      </c>
      <c r="AS24">
        <v>1</v>
      </c>
      <c r="AT24">
        <v>1</v>
      </c>
      <c r="AU24">
        <v>1</v>
      </c>
      <c r="AV24">
        <v>1</v>
      </c>
      <c r="AW24">
        <v>1</v>
      </c>
      <c r="AX24">
        <v>1</v>
      </c>
      <c r="AY24">
        <v>1</v>
      </c>
      <c r="AZ24">
        <v>15</v>
      </c>
    </row>
    <row r="25" spans="1:52" x14ac:dyDescent="0.25">
      <c r="A25" t="s">
        <v>13</v>
      </c>
      <c r="B25" s="2" t="s">
        <v>22</v>
      </c>
      <c r="C25" t="s">
        <v>9</v>
      </c>
      <c r="D25">
        <v>1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0.35</v>
      </c>
      <c r="V25">
        <v>0.35</v>
      </c>
      <c r="W25">
        <v>0.9</v>
      </c>
      <c r="X25">
        <v>0.9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>
        <v>1</v>
      </c>
      <c r="AF25">
        <v>1</v>
      </c>
      <c r="AG25">
        <v>1</v>
      </c>
      <c r="AH25">
        <v>1</v>
      </c>
      <c r="AI25">
        <v>1</v>
      </c>
      <c r="AJ25">
        <v>1</v>
      </c>
      <c r="AK25">
        <v>1</v>
      </c>
      <c r="AL25">
        <v>1</v>
      </c>
      <c r="AM25">
        <v>1</v>
      </c>
      <c r="AN25">
        <v>1</v>
      </c>
      <c r="AO25">
        <v>1</v>
      </c>
      <c r="AP25">
        <v>1</v>
      </c>
      <c r="AQ25">
        <v>1</v>
      </c>
      <c r="AR25">
        <v>1</v>
      </c>
      <c r="AS25">
        <v>1</v>
      </c>
      <c r="AT25">
        <v>1</v>
      </c>
      <c r="AU25">
        <v>1</v>
      </c>
      <c r="AV25">
        <v>1</v>
      </c>
      <c r="AW25">
        <v>1</v>
      </c>
      <c r="AX25">
        <v>1</v>
      </c>
      <c r="AY25">
        <v>1</v>
      </c>
      <c r="AZ25">
        <v>20</v>
      </c>
    </row>
    <row r="26" spans="1:52" x14ac:dyDescent="0.25">
      <c r="A26" t="s">
        <v>13</v>
      </c>
      <c r="B26" s="2" t="s">
        <v>22</v>
      </c>
      <c r="C26" t="s">
        <v>10</v>
      </c>
      <c r="D26">
        <v>1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0.4</v>
      </c>
      <c r="T26">
        <v>0.4</v>
      </c>
      <c r="U26">
        <v>0.8</v>
      </c>
      <c r="V26">
        <v>0.8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1</v>
      </c>
      <c r="AP26">
        <v>1</v>
      </c>
      <c r="AQ26">
        <v>1</v>
      </c>
      <c r="AR26">
        <v>1</v>
      </c>
      <c r="AS26">
        <v>1</v>
      </c>
      <c r="AT26">
        <v>1</v>
      </c>
      <c r="AU26">
        <v>1</v>
      </c>
      <c r="AV26">
        <v>1</v>
      </c>
      <c r="AW26">
        <v>1</v>
      </c>
      <c r="AX26">
        <v>1</v>
      </c>
      <c r="AY26">
        <v>1</v>
      </c>
      <c r="AZ26">
        <v>15</v>
      </c>
    </row>
    <row r="27" spans="1:52" x14ac:dyDescent="0.25">
      <c r="A27" t="s">
        <v>13</v>
      </c>
      <c r="B27" s="3" t="s">
        <v>11</v>
      </c>
      <c r="C27" t="s">
        <v>3</v>
      </c>
      <c r="D27">
        <v>1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0.14285714285714285</v>
      </c>
      <c r="R27">
        <v>0.14285714285714285</v>
      </c>
      <c r="S27">
        <v>0.71428571428571419</v>
      </c>
      <c r="T27">
        <v>0.71428571428571419</v>
      </c>
      <c r="U27">
        <v>0.99999999999999989</v>
      </c>
      <c r="V27">
        <v>0.99999999999999989</v>
      </c>
      <c r="W27">
        <v>0.99999999999999989</v>
      </c>
      <c r="X27">
        <v>0.99999999999999989</v>
      </c>
      <c r="Y27">
        <v>0.99999999999999989</v>
      </c>
      <c r="Z27">
        <v>0.99999999999999989</v>
      </c>
      <c r="AA27">
        <v>0.99999999999999989</v>
      </c>
      <c r="AB27">
        <v>0.99999999999999989</v>
      </c>
      <c r="AC27">
        <v>0.99999999999999989</v>
      </c>
      <c r="AD27">
        <v>0.99999999999999989</v>
      </c>
      <c r="AE27">
        <v>0.99999999999999989</v>
      </c>
      <c r="AF27">
        <v>0.99999999999999989</v>
      </c>
      <c r="AG27">
        <v>0.99999999999999989</v>
      </c>
      <c r="AH27">
        <v>0.99999999999999989</v>
      </c>
      <c r="AI27">
        <v>0.99999999999999989</v>
      </c>
      <c r="AJ27">
        <v>0.99999999999999989</v>
      </c>
      <c r="AK27">
        <v>0.99999999999999989</v>
      </c>
      <c r="AL27">
        <v>0.99999999999999989</v>
      </c>
      <c r="AM27">
        <v>0.99999999999999989</v>
      </c>
      <c r="AN27">
        <v>0.99999999999999989</v>
      </c>
      <c r="AO27">
        <v>0.99999999999999989</v>
      </c>
      <c r="AP27">
        <v>0.99999999999999989</v>
      </c>
      <c r="AQ27">
        <v>0.99999999999999989</v>
      </c>
      <c r="AR27">
        <v>0.99999999999999989</v>
      </c>
      <c r="AS27">
        <v>0.99999999999999989</v>
      </c>
      <c r="AT27">
        <v>0.99999999999999989</v>
      </c>
      <c r="AU27">
        <v>0.99999999999999989</v>
      </c>
      <c r="AV27">
        <v>0.99999999999999989</v>
      </c>
      <c r="AW27">
        <v>0.99999999999999989</v>
      </c>
      <c r="AX27">
        <v>0.99999999999999989</v>
      </c>
      <c r="AY27">
        <v>0.99999999999999989</v>
      </c>
      <c r="AZ27">
        <v>14</v>
      </c>
    </row>
    <row r="28" spans="1:52" x14ac:dyDescent="0.25">
      <c r="A28" t="s">
        <v>13</v>
      </c>
      <c r="B28" s="3" t="s">
        <v>11</v>
      </c>
      <c r="C28" t="s">
        <v>7</v>
      </c>
      <c r="D28">
        <v>1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0.1111111111111111</v>
      </c>
      <c r="R28">
        <v>0.1111111111111111</v>
      </c>
      <c r="S28">
        <v>0.55555555555555558</v>
      </c>
      <c r="T28">
        <v>0.55555555555555558</v>
      </c>
      <c r="U28">
        <v>0.77777777777777779</v>
      </c>
      <c r="V28">
        <v>0.77777777777777779</v>
      </c>
      <c r="W28">
        <v>0.88888888888888884</v>
      </c>
      <c r="X28">
        <v>0.88888888888888884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>
        <v>1</v>
      </c>
      <c r="AF28">
        <v>1</v>
      </c>
      <c r="AG28">
        <v>1</v>
      </c>
      <c r="AH28">
        <v>1</v>
      </c>
      <c r="AI28">
        <v>1</v>
      </c>
      <c r="AJ28">
        <v>1</v>
      </c>
      <c r="AK28">
        <v>1</v>
      </c>
      <c r="AL28">
        <v>1</v>
      </c>
      <c r="AM28">
        <v>1</v>
      </c>
      <c r="AN28">
        <v>1</v>
      </c>
      <c r="AO28">
        <v>1</v>
      </c>
      <c r="AP28">
        <v>1</v>
      </c>
      <c r="AQ28">
        <v>1</v>
      </c>
      <c r="AR28">
        <v>1</v>
      </c>
      <c r="AS28">
        <v>1</v>
      </c>
      <c r="AT28">
        <v>1</v>
      </c>
      <c r="AU28">
        <v>1</v>
      </c>
      <c r="AV28">
        <v>1</v>
      </c>
      <c r="AW28">
        <v>1</v>
      </c>
      <c r="AX28">
        <v>1</v>
      </c>
      <c r="AY28">
        <v>1</v>
      </c>
      <c r="AZ28">
        <v>9</v>
      </c>
    </row>
    <row r="29" spans="1:52" x14ac:dyDescent="0.25">
      <c r="A29" t="s">
        <v>13</v>
      </c>
      <c r="B29" s="3" t="s">
        <v>11</v>
      </c>
      <c r="C29" t="s">
        <v>8</v>
      </c>
      <c r="D29">
        <v>1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0.44444444444444442</v>
      </c>
      <c r="R29">
        <v>0.44444444444444442</v>
      </c>
      <c r="S29">
        <v>0.66666666666666663</v>
      </c>
      <c r="T29">
        <v>0.66666666666666663</v>
      </c>
      <c r="U29">
        <v>0.88888888888888884</v>
      </c>
      <c r="V29">
        <v>0.88888888888888884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>
        <v>1</v>
      </c>
      <c r="AF29">
        <v>1</v>
      </c>
      <c r="AG29">
        <v>1</v>
      </c>
      <c r="AH29">
        <v>1</v>
      </c>
      <c r="AI29">
        <v>1</v>
      </c>
      <c r="AJ29">
        <v>1</v>
      </c>
      <c r="AK29">
        <v>1</v>
      </c>
      <c r="AL29">
        <v>1</v>
      </c>
      <c r="AM29">
        <v>1</v>
      </c>
      <c r="AN29">
        <v>1</v>
      </c>
      <c r="AO29">
        <v>1</v>
      </c>
      <c r="AP29">
        <v>1</v>
      </c>
      <c r="AQ29">
        <v>1</v>
      </c>
      <c r="AR29">
        <v>1</v>
      </c>
      <c r="AS29">
        <v>1</v>
      </c>
      <c r="AT29">
        <v>1</v>
      </c>
      <c r="AU29">
        <v>1</v>
      </c>
      <c r="AV29">
        <v>1</v>
      </c>
      <c r="AW29">
        <v>1</v>
      </c>
      <c r="AX29">
        <v>1</v>
      </c>
      <c r="AY29">
        <v>1</v>
      </c>
      <c r="AZ29">
        <v>9</v>
      </c>
    </row>
    <row r="30" spans="1:52" x14ac:dyDescent="0.25">
      <c r="A30" t="s">
        <v>13</v>
      </c>
      <c r="B30" s="3" t="s">
        <v>11</v>
      </c>
      <c r="C30" t="s">
        <v>9</v>
      </c>
      <c r="D30">
        <v>1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0.4375</v>
      </c>
      <c r="X30">
        <v>0.4375</v>
      </c>
      <c r="Y30">
        <v>0.75</v>
      </c>
      <c r="Z30">
        <v>0.875</v>
      </c>
      <c r="AA30">
        <v>1</v>
      </c>
      <c r="AB30">
        <v>1</v>
      </c>
      <c r="AC30">
        <v>1</v>
      </c>
      <c r="AD30">
        <v>1</v>
      </c>
      <c r="AE30">
        <v>1</v>
      </c>
      <c r="AF30">
        <v>1</v>
      </c>
      <c r="AG30">
        <v>1</v>
      </c>
      <c r="AH30">
        <v>1</v>
      </c>
      <c r="AI30">
        <v>1</v>
      </c>
      <c r="AJ30">
        <v>1</v>
      </c>
      <c r="AK30">
        <v>1</v>
      </c>
      <c r="AL30">
        <v>1</v>
      </c>
      <c r="AM30">
        <v>1</v>
      </c>
      <c r="AN30">
        <v>1</v>
      </c>
      <c r="AO30">
        <v>1</v>
      </c>
      <c r="AP30">
        <v>1</v>
      </c>
      <c r="AQ30">
        <v>1</v>
      </c>
      <c r="AR30">
        <v>1</v>
      </c>
      <c r="AS30">
        <v>1</v>
      </c>
      <c r="AT30">
        <v>1</v>
      </c>
      <c r="AU30">
        <v>1</v>
      </c>
      <c r="AV30">
        <v>1</v>
      </c>
      <c r="AW30">
        <v>1</v>
      </c>
      <c r="AX30">
        <v>1</v>
      </c>
      <c r="AY30">
        <v>1</v>
      </c>
      <c r="AZ30">
        <v>16</v>
      </c>
    </row>
    <row r="31" spans="1:52" x14ac:dyDescent="0.25">
      <c r="A31" t="s">
        <v>13</v>
      </c>
      <c r="B31" s="3" t="s">
        <v>11</v>
      </c>
      <c r="C31" t="s">
        <v>10</v>
      </c>
      <c r="D31">
        <v>1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0.27272727272727271</v>
      </c>
      <c r="T31">
        <v>0.27272727272727271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>
        <v>1</v>
      </c>
      <c r="AF31">
        <v>1</v>
      </c>
      <c r="AG31">
        <v>1</v>
      </c>
      <c r="AH31">
        <v>1</v>
      </c>
      <c r="AI31">
        <v>1</v>
      </c>
      <c r="AJ31">
        <v>1</v>
      </c>
      <c r="AK31">
        <v>1</v>
      </c>
      <c r="AL31">
        <v>1</v>
      </c>
      <c r="AM31">
        <v>1</v>
      </c>
      <c r="AN31">
        <v>1</v>
      </c>
      <c r="AO31">
        <v>1</v>
      </c>
      <c r="AP31">
        <v>1</v>
      </c>
      <c r="AQ31">
        <v>1</v>
      </c>
      <c r="AR31">
        <v>1</v>
      </c>
      <c r="AS31">
        <v>1</v>
      </c>
      <c r="AT31">
        <v>1</v>
      </c>
      <c r="AU31">
        <v>1</v>
      </c>
      <c r="AV31">
        <v>1</v>
      </c>
      <c r="AW31">
        <v>1</v>
      </c>
      <c r="AX31">
        <v>1</v>
      </c>
      <c r="AY31">
        <v>1</v>
      </c>
      <c r="AZ31">
        <v>11</v>
      </c>
    </row>
    <row r="32" spans="1:52" x14ac:dyDescent="0.25">
      <c r="A32" t="s">
        <v>14</v>
      </c>
      <c r="B32" s="1" t="s">
        <v>1</v>
      </c>
      <c r="C32" t="s">
        <v>3</v>
      </c>
      <c r="D32">
        <v>1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8.3333333333333329E-2</v>
      </c>
      <c r="R32">
        <v>8.3333333333333329E-2</v>
      </c>
      <c r="S32">
        <v>8.3333333333333329E-2</v>
      </c>
      <c r="T32">
        <v>8.3333333333333329E-2</v>
      </c>
      <c r="U32">
        <v>0.16666666666666666</v>
      </c>
      <c r="V32">
        <v>0.16666666666666666</v>
      </c>
      <c r="W32">
        <v>0.66666666666666663</v>
      </c>
      <c r="X32">
        <v>0.66666666666666663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1</v>
      </c>
      <c r="AL32">
        <v>1</v>
      </c>
      <c r="AM32">
        <v>1</v>
      </c>
      <c r="AN32">
        <v>1</v>
      </c>
      <c r="AO32">
        <v>1</v>
      </c>
      <c r="AP32">
        <v>1</v>
      </c>
      <c r="AQ32">
        <v>1</v>
      </c>
      <c r="AR32">
        <v>1</v>
      </c>
      <c r="AS32">
        <v>1</v>
      </c>
      <c r="AT32">
        <v>1</v>
      </c>
      <c r="AU32">
        <v>1</v>
      </c>
      <c r="AV32">
        <v>1</v>
      </c>
      <c r="AW32">
        <v>1</v>
      </c>
      <c r="AX32">
        <v>1</v>
      </c>
      <c r="AY32">
        <v>1</v>
      </c>
      <c r="AZ32">
        <v>12</v>
      </c>
    </row>
    <row r="33" spans="1:52" x14ac:dyDescent="0.25">
      <c r="A33" t="s">
        <v>14</v>
      </c>
      <c r="B33" s="1" t="s">
        <v>1</v>
      </c>
      <c r="C33" t="s">
        <v>7</v>
      </c>
      <c r="D33">
        <v>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8.3333333333333329E-2</v>
      </c>
      <c r="R33">
        <v>8.3333333333333329E-2</v>
      </c>
      <c r="S33">
        <v>0.41666666666666663</v>
      </c>
      <c r="T33">
        <v>0.41666666666666663</v>
      </c>
      <c r="U33">
        <v>0.75</v>
      </c>
      <c r="V33">
        <v>0.75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>
        <v>1</v>
      </c>
      <c r="AF33">
        <v>1</v>
      </c>
      <c r="AG33">
        <v>1</v>
      </c>
      <c r="AH33">
        <v>1</v>
      </c>
      <c r="AI33">
        <v>1</v>
      </c>
      <c r="AJ33">
        <v>1</v>
      </c>
      <c r="AK33">
        <v>1</v>
      </c>
      <c r="AL33">
        <v>1</v>
      </c>
      <c r="AM33">
        <v>1</v>
      </c>
      <c r="AN33">
        <v>1</v>
      </c>
      <c r="AO33">
        <v>1</v>
      </c>
      <c r="AP33">
        <v>1</v>
      </c>
      <c r="AQ33">
        <v>1</v>
      </c>
      <c r="AR33">
        <v>1</v>
      </c>
      <c r="AS33">
        <v>1</v>
      </c>
      <c r="AT33">
        <v>1</v>
      </c>
      <c r="AU33">
        <v>1</v>
      </c>
      <c r="AV33">
        <v>1</v>
      </c>
      <c r="AW33">
        <v>1</v>
      </c>
      <c r="AX33">
        <v>1</v>
      </c>
      <c r="AY33">
        <v>1</v>
      </c>
      <c r="AZ33">
        <v>12</v>
      </c>
    </row>
    <row r="34" spans="1:52" x14ac:dyDescent="0.25">
      <c r="A34" t="s">
        <v>14</v>
      </c>
      <c r="B34" s="1" t="s">
        <v>1</v>
      </c>
      <c r="C34" t="s">
        <v>8</v>
      </c>
      <c r="D34">
        <v>1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0.14285714285714285</v>
      </c>
      <c r="V34">
        <v>0.14285714285714285</v>
      </c>
      <c r="W34">
        <v>0.64285714285714279</v>
      </c>
      <c r="X34">
        <v>0.64285714285714279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>
        <v>1</v>
      </c>
      <c r="AF34">
        <v>1</v>
      </c>
      <c r="AG34">
        <v>1</v>
      </c>
      <c r="AH34">
        <v>1</v>
      </c>
      <c r="AI34">
        <v>1</v>
      </c>
      <c r="AJ34">
        <v>1</v>
      </c>
      <c r="AK34">
        <v>1</v>
      </c>
      <c r="AL34">
        <v>1</v>
      </c>
      <c r="AM34">
        <v>1</v>
      </c>
      <c r="AN34">
        <v>1</v>
      </c>
      <c r="AO34">
        <v>1</v>
      </c>
      <c r="AP34">
        <v>1</v>
      </c>
      <c r="AQ34">
        <v>1</v>
      </c>
      <c r="AR34">
        <v>1</v>
      </c>
      <c r="AS34">
        <v>1</v>
      </c>
      <c r="AT34">
        <v>1</v>
      </c>
      <c r="AU34">
        <v>1</v>
      </c>
      <c r="AV34">
        <v>1</v>
      </c>
      <c r="AW34">
        <v>1</v>
      </c>
      <c r="AX34">
        <v>1</v>
      </c>
      <c r="AY34">
        <v>1</v>
      </c>
      <c r="AZ34">
        <v>14</v>
      </c>
    </row>
    <row r="35" spans="1:52" x14ac:dyDescent="0.25">
      <c r="A35" t="s">
        <v>14</v>
      </c>
      <c r="B35" s="1" t="s">
        <v>1</v>
      </c>
      <c r="C35" t="s">
        <v>9</v>
      </c>
      <c r="D35">
        <v>1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0.16666666666666666</v>
      </c>
      <c r="T35">
        <v>0.16666666666666666</v>
      </c>
      <c r="U35">
        <v>0.38888888888888884</v>
      </c>
      <c r="V35">
        <v>0.38888888888888884</v>
      </c>
      <c r="W35">
        <v>0.7222222222222221</v>
      </c>
      <c r="X35">
        <v>0.7222222222222221</v>
      </c>
      <c r="Y35">
        <v>0.94444444444444431</v>
      </c>
      <c r="Z35">
        <v>0.99999999999999989</v>
      </c>
      <c r="AA35">
        <v>0.99999999999999989</v>
      </c>
      <c r="AB35">
        <v>0.99999999999999989</v>
      </c>
      <c r="AC35">
        <v>0.99999999999999989</v>
      </c>
      <c r="AD35">
        <v>0.99999999999999989</v>
      </c>
      <c r="AE35">
        <v>0.99999999999999989</v>
      </c>
      <c r="AF35">
        <v>0.99999999999999989</v>
      </c>
      <c r="AG35">
        <v>0.99999999999999989</v>
      </c>
      <c r="AH35">
        <v>0.99999999999999989</v>
      </c>
      <c r="AI35">
        <v>0.99999999999999989</v>
      </c>
      <c r="AJ35">
        <v>0.99999999999999989</v>
      </c>
      <c r="AK35">
        <v>0.99999999999999989</v>
      </c>
      <c r="AL35">
        <v>0.99999999999999989</v>
      </c>
      <c r="AM35">
        <v>0.99999999999999989</v>
      </c>
      <c r="AN35">
        <v>0.99999999999999989</v>
      </c>
      <c r="AO35">
        <v>0.99999999999999989</v>
      </c>
      <c r="AP35">
        <v>0.99999999999999989</v>
      </c>
      <c r="AQ35">
        <v>0.99999999999999989</v>
      </c>
      <c r="AR35">
        <v>0.99999999999999989</v>
      </c>
      <c r="AS35">
        <v>0.99999999999999989</v>
      </c>
      <c r="AT35">
        <v>0.99999999999999989</v>
      </c>
      <c r="AU35">
        <v>0.99999999999999989</v>
      </c>
      <c r="AV35">
        <v>0.99999999999999989</v>
      </c>
      <c r="AW35">
        <v>0.99999999999999989</v>
      </c>
      <c r="AX35">
        <v>0.99999999999999989</v>
      </c>
      <c r="AY35">
        <v>0.99999999999999989</v>
      </c>
      <c r="AZ35">
        <v>18</v>
      </c>
    </row>
    <row r="36" spans="1:52" x14ac:dyDescent="0.25">
      <c r="A36" t="s">
        <v>14</v>
      </c>
      <c r="B36" s="1" t="s">
        <v>1</v>
      </c>
      <c r="C36" t="s">
        <v>10</v>
      </c>
      <c r="D36">
        <v>1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0.17647058823529413</v>
      </c>
      <c r="V36">
        <v>0.17647058823529413</v>
      </c>
      <c r="W36">
        <v>0.70588235294117652</v>
      </c>
      <c r="X36">
        <v>0.70588235294117652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>
        <v>1</v>
      </c>
      <c r="AF36">
        <v>1</v>
      </c>
      <c r="AG36">
        <v>1</v>
      </c>
      <c r="AH36">
        <v>1</v>
      </c>
      <c r="AI36">
        <v>1</v>
      </c>
      <c r="AJ36">
        <v>1</v>
      </c>
      <c r="AK36">
        <v>1</v>
      </c>
      <c r="AL36">
        <v>1</v>
      </c>
      <c r="AM36">
        <v>1</v>
      </c>
      <c r="AN36">
        <v>1</v>
      </c>
      <c r="AO36">
        <v>1</v>
      </c>
      <c r="AP36">
        <v>1</v>
      </c>
      <c r="AQ36">
        <v>1</v>
      </c>
      <c r="AR36">
        <v>1</v>
      </c>
      <c r="AS36">
        <v>1</v>
      </c>
      <c r="AT36">
        <v>1</v>
      </c>
      <c r="AU36">
        <v>1</v>
      </c>
      <c r="AV36">
        <v>1</v>
      </c>
      <c r="AW36">
        <v>1</v>
      </c>
      <c r="AX36">
        <v>1</v>
      </c>
      <c r="AY36">
        <v>1</v>
      </c>
      <c r="AZ36">
        <v>17</v>
      </c>
    </row>
    <row r="37" spans="1:52" x14ac:dyDescent="0.25">
      <c r="A37" t="s">
        <v>14</v>
      </c>
      <c r="B37" s="2" t="s">
        <v>22</v>
      </c>
      <c r="C37" t="s">
        <v>3</v>
      </c>
      <c r="D37">
        <v>1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0.14285714285714285</v>
      </c>
      <c r="T37">
        <v>0.14285714285714285</v>
      </c>
      <c r="U37">
        <v>0.78571428571428581</v>
      </c>
      <c r="V37">
        <v>0.78571428571428581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>
        <v>1</v>
      </c>
      <c r="AE37">
        <v>1</v>
      </c>
      <c r="AF37">
        <v>1</v>
      </c>
      <c r="AG37">
        <v>1</v>
      </c>
      <c r="AH37">
        <v>1</v>
      </c>
      <c r="AI37">
        <v>1</v>
      </c>
      <c r="AJ37">
        <v>1</v>
      </c>
      <c r="AK37">
        <v>1</v>
      </c>
      <c r="AL37">
        <v>1</v>
      </c>
      <c r="AM37">
        <v>1</v>
      </c>
      <c r="AN37">
        <v>1</v>
      </c>
      <c r="AO37">
        <v>1</v>
      </c>
      <c r="AP37">
        <v>1</v>
      </c>
      <c r="AQ37">
        <v>1</v>
      </c>
      <c r="AR37">
        <v>1</v>
      </c>
      <c r="AS37">
        <v>1</v>
      </c>
      <c r="AT37">
        <v>1</v>
      </c>
      <c r="AU37">
        <v>1</v>
      </c>
      <c r="AV37">
        <v>1</v>
      </c>
      <c r="AW37">
        <v>1</v>
      </c>
      <c r="AX37">
        <v>1</v>
      </c>
      <c r="AY37">
        <v>1</v>
      </c>
      <c r="AZ37">
        <v>14</v>
      </c>
    </row>
    <row r="38" spans="1:52" x14ac:dyDescent="0.25">
      <c r="A38" t="s">
        <v>14</v>
      </c>
      <c r="B38" s="2" t="s">
        <v>22</v>
      </c>
      <c r="C38" t="s">
        <v>7</v>
      </c>
      <c r="D38">
        <v>1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0.13333333333333333</v>
      </c>
      <c r="R38">
        <v>0.13333333333333333</v>
      </c>
      <c r="S38">
        <v>0.13333333333333333</v>
      </c>
      <c r="T38">
        <v>0.13333333333333333</v>
      </c>
      <c r="U38">
        <v>0.46666666666666667</v>
      </c>
      <c r="V38">
        <v>0.46666666666666667</v>
      </c>
      <c r="W38">
        <v>0.6</v>
      </c>
      <c r="X38">
        <v>0.6</v>
      </c>
      <c r="Y38">
        <v>0.73333333333333328</v>
      </c>
      <c r="Z38">
        <v>0.93333333333333335</v>
      </c>
      <c r="AA38">
        <v>1</v>
      </c>
      <c r="AB38">
        <v>1</v>
      </c>
      <c r="AC38">
        <v>1</v>
      </c>
      <c r="AD38">
        <v>1</v>
      </c>
      <c r="AE38">
        <v>1</v>
      </c>
      <c r="AF38">
        <v>1</v>
      </c>
      <c r="AG38">
        <v>1</v>
      </c>
      <c r="AH38">
        <v>1</v>
      </c>
      <c r="AI38">
        <v>1</v>
      </c>
      <c r="AJ38">
        <v>1</v>
      </c>
      <c r="AK38">
        <v>1</v>
      </c>
      <c r="AL38">
        <v>1</v>
      </c>
      <c r="AM38">
        <v>1</v>
      </c>
      <c r="AN38">
        <v>1</v>
      </c>
      <c r="AO38">
        <v>1</v>
      </c>
      <c r="AP38">
        <v>1</v>
      </c>
      <c r="AQ38">
        <v>1</v>
      </c>
      <c r="AR38">
        <v>1</v>
      </c>
      <c r="AS38">
        <v>1</v>
      </c>
      <c r="AT38">
        <v>1</v>
      </c>
      <c r="AU38">
        <v>1</v>
      </c>
      <c r="AV38">
        <v>1</v>
      </c>
      <c r="AW38">
        <v>1</v>
      </c>
      <c r="AX38">
        <v>1</v>
      </c>
      <c r="AY38">
        <v>1</v>
      </c>
      <c r="AZ38">
        <v>15</v>
      </c>
    </row>
    <row r="39" spans="1:52" x14ac:dyDescent="0.25">
      <c r="A39" t="s">
        <v>14</v>
      </c>
      <c r="B39" s="2" t="s">
        <v>22</v>
      </c>
      <c r="C39" t="s">
        <v>8</v>
      </c>
      <c r="D39">
        <v>1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5.8823529411764705E-2</v>
      </c>
      <c r="R39">
        <v>5.8823529411764705E-2</v>
      </c>
      <c r="S39">
        <v>0.41176470588235298</v>
      </c>
      <c r="T39">
        <v>0.41176470588235298</v>
      </c>
      <c r="U39">
        <v>0.52941176470588236</v>
      </c>
      <c r="V39">
        <v>0.52941176470588236</v>
      </c>
      <c r="W39">
        <v>0.88235294117647056</v>
      </c>
      <c r="X39">
        <v>0.88235294117647056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>
        <v>1</v>
      </c>
      <c r="AF39">
        <v>1</v>
      </c>
      <c r="AG39">
        <v>1</v>
      </c>
      <c r="AH39">
        <v>1</v>
      </c>
      <c r="AI39">
        <v>1</v>
      </c>
      <c r="AJ39">
        <v>1</v>
      </c>
      <c r="AK39">
        <v>1</v>
      </c>
      <c r="AL39">
        <v>1</v>
      </c>
      <c r="AM39">
        <v>1</v>
      </c>
      <c r="AN39">
        <v>1</v>
      </c>
      <c r="AO39">
        <v>1</v>
      </c>
      <c r="AP39">
        <v>1</v>
      </c>
      <c r="AQ39">
        <v>1</v>
      </c>
      <c r="AR39">
        <v>1</v>
      </c>
      <c r="AS39">
        <v>1</v>
      </c>
      <c r="AT39">
        <v>1</v>
      </c>
      <c r="AU39">
        <v>1</v>
      </c>
      <c r="AV39">
        <v>1</v>
      </c>
      <c r="AW39">
        <v>1</v>
      </c>
      <c r="AX39">
        <v>1</v>
      </c>
      <c r="AY39">
        <v>1</v>
      </c>
      <c r="AZ39">
        <v>17</v>
      </c>
    </row>
    <row r="40" spans="1:52" x14ac:dyDescent="0.25">
      <c r="A40" t="s">
        <v>14</v>
      </c>
      <c r="B40" s="2" t="s">
        <v>22</v>
      </c>
      <c r="C40" t="s">
        <v>9</v>
      </c>
      <c r="D40">
        <v>1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0.4</v>
      </c>
      <c r="V40">
        <v>0.4</v>
      </c>
      <c r="W40">
        <v>0.66666666666666674</v>
      </c>
      <c r="X40">
        <v>0.66666666666666674</v>
      </c>
      <c r="Y40">
        <v>0.93333333333333335</v>
      </c>
      <c r="Z40">
        <v>1</v>
      </c>
      <c r="AA40">
        <v>1</v>
      </c>
      <c r="AB40">
        <v>1</v>
      </c>
      <c r="AC40">
        <v>1</v>
      </c>
      <c r="AD40">
        <v>1</v>
      </c>
      <c r="AE40">
        <v>1</v>
      </c>
      <c r="AF40">
        <v>1</v>
      </c>
      <c r="AG40">
        <v>1</v>
      </c>
      <c r="AH40">
        <v>1</v>
      </c>
      <c r="AI40">
        <v>1</v>
      </c>
      <c r="AJ40">
        <v>1</v>
      </c>
      <c r="AK40">
        <v>1</v>
      </c>
      <c r="AL40">
        <v>1</v>
      </c>
      <c r="AM40">
        <v>1</v>
      </c>
      <c r="AN40">
        <v>1</v>
      </c>
      <c r="AO40">
        <v>1</v>
      </c>
      <c r="AP40">
        <v>1</v>
      </c>
      <c r="AQ40">
        <v>1</v>
      </c>
      <c r="AR40">
        <v>1</v>
      </c>
      <c r="AS40">
        <v>1</v>
      </c>
      <c r="AT40">
        <v>1</v>
      </c>
      <c r="AU40">
        <v>1</v>
      </c>
      <c r="AV40">
        <v>1</v>
      </c>
      <c r="AW40">
        <v>1</v>
      </c>
      <c r="AX40">
        <v>1</v>
      </c>
      <c r="AY40">
        <v>1</v>
      </c>
      <c r="AZ40">
        <v>15</v>
      </c>
    </row>
    <row r="41" spans="1:52" x14ac:dyDescent="0.25">
      <c r="A41" t="s">
        <v>14</v>
      </c>
      <c r="B41" s="2" t="s">
        <v>22</v>
      </c>
      <c r="C41" t="s">
        <v>10</v>
      </c>
      <c r="D41">
        <v>1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0.17647058823529413</v>
      </c>
      <c r="R41">
        <v>0.17647058823529413</v>
      </c>
      <c r="S41">
        <v>0.17647058823529413</v>
      </c>
      <c r="T41">
        <v>0.17647058823529413</v>
      </c>
      <c r="U41">
        <v>0.41176470588235292</v>
      </c>
      <c r="V41">
        <v>0.41176470588235292</v>
      </c>
      <c r="W41">
        <v>0.82352941176470584</v>
      </c>
      <c r="X41">
        <v>0.82352941176470584</v>
      </c>
      <c r="Y41">
        <v>0.88235294117647056</v>
      </c>
      <c r="Z41">
        <v>1</v>
      </c>
      <c r="AA41">
        <v>1</v>
      </c>
      <c r="AB41">
        <v>1</v>
      </c>
      <c r="AC41">
        <v>1</v>
      </c>
      <c r="AD41">
        <v>1</v>
      </c>
      <c r="AE41">
        <v>1</v>
      </c>
      <c r="AF41">
        <v>1</v>
      </c>
      <c r="AG41">
        <v>1</v>
      </c>
      <c r="AH41">
        <v>1</v>
      </c>
      <c r="AI41">
        <v>1</v>
      </c>
      <c r="AJ41">
        <v>1</v>
      </c>
      <c r="AK41">
        <v>1</v>
      </c>
      <c r="AL41">
        <v>1</v>
      </c>
      <c r="AM41">
        <v>1</v>
      </c>
      <c r="AN41">
        <v>1</v>
      </c>
      <c r="AO41">
        <v>1</v>
      </c>
      <c r="AP41">
        <v>1</v>
      </c>
      <c r="AQ41">
        <v>1</v>
      </c>
      <c r="AR41">
        <v>1</v>
      </c>
      <c r="AS41">
        <v>1</v>
      </c>
      <c r="AT41">
        <v>1</v>
      </c>
      <c r="AU41">
        <v>1</v>
      </c>
      <c r="AV41">
        <v>1</v>
      </c>
      <c r="AW41">
        <v>1</v>
      </c>
      <c r="AX41">
        <v>1</v>
      </c>
      <c r="AY41">
        <v>1</v>
      </c>
      <c r="AZ41">
        <v>17</v>
      </c>
    </row>
    <row r="42" spans="1:52" x14ac:dyDescent="0.25">
      <c r="A42" t="s">
        <v>14</v>
      </c>
      <c r="B42" s="3" t="s">
        <v>11</v>
      </c>
      <c r="C42" t="s">
        <v>3</v>
      </c>
      <c r="D42">
        <v>1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0.16666666666666666</v>
      </c>
      <c r="T42">
        <v>0.16666666666666666</v>
      </c>
      <c r="U42">
        <v>0.33333333333333331</v>
      </c>
      <c r="V42">
        <v>0.33333333333333331</v>
      </c>
      <c r="W42">
        <v>0.66666666666666663</v>
      </c>
      <c r="X42">
        <v>0.66666666666666663</v>
      </c>
      <c r="Y42">
        <v>0.83333333333333326</v>
      </c>
      <c r="Z42">
        <v>0.91666666666666663</v>
      </c>
      <c r="AA42">
        <v>1</v>
      </c>
      <c r="AB42">
        <v>1</v>
      </c>
      <c r="AC42">
        <v>1</v>
      </c>
      <c r="AD42">
        <v>1</v>
      </c>
      <c r="AE42">
        <v>1</v>
      </c>
      <c r="AF42">
        <v>1</v>
      </c>
      <c r="AG42">
        <v>1</v>
      </c>
      <c r="AH42">
        <v>1</v>
      </c>
      <c r="AI42">
        <v>1</v>
      </c>
      <c r="AJ42">
        <v>1</v>
      </c>
      <c r="AK42">
        <v>1</v>
      </c>
      <c r="AL42">
        <v>1</v>
      </c>
      <c r="AM42">
        <v>1</v>
      </c>
      <c r="AN42">
        <v>1</v>
      </c>
      <c r="AO42">
        <v>1</v>
      </c>
      <c r="AP42">
        <v>1</v>
      </c>
      <c r="AQ42">
        <v>1</v>
      </c>
      <c r="AR42">
        <v>1</v>
      </c>
      <c r="AS42">
        <v>1</v>
      </c>
      <c r="AT42">
        <v>1</v>
      </c>
      <c r="AU42">
        <v>1</v>
      </c>
      <c r="AV42">
        <v>1</v>
      </c>
      <c r="AW42">
        <v>1</v>
      </c>
      <c r="AX42">
        <v>1</v>
      </c>
      <c r="AY42">
        <v>1</v>
      </c>
      <c r="AZ42">
        <v>12</v>
      </c>
    </row>
    <row r="43" spans="1:52" x14ac:dyDescent="0.25">
      <c r="A43" t="s">
        <v>14</v>
      </c>
      <c r="B43" s="3" t="s">
        <v>11</v>
      </c>
      <c r="C43" t="s">
        <v>7</v>
      </c>
      <c r="D43">
        <v>1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9.0909090909090912E-2</v>
      </c>
      <c r="R43">
        <v>9.0909090909090912E-2</v>
      </c>
      <c r="S43">
        <v>9.0909090909090912E-2</v>
      </c>
      <c r="T43">
        <v>9.0909090909090912E-2</v>
      </c>
      <c r="U43">
        <v>0.36363636363636365</v>
      </c>
      <c r="V43">
        <v>0.36363636363636365</v>
      </c>
      <c r="W43">
        <v>0.45454545454545459</v>
      </c>
      <c r="X43">
        <v>0.45454545454545459</v>
      </c>
      <c r="Y43">
        <v>0.63636363636363646</v>
      </c>
      <c r="Z43">
        <v>0.7272727272727274</v>
      </c>
      <c r="AA43">
        <v>1</v>
      </c>
      <c r="AB43">
        <v>1</v>
      </c>
      <c r="AC43">
        <v>1</v>
      </c>
      <c r="AD43">
        <v>1</v>
      </c>
      <c r="AE43">
        <v>1</v>
      </c>
      <c r="AF43">
        <v>1</v>
      </c>
      <c r="AG43">
        <v>1</v>
      </c>
      <c r="AH43">
        <v>1</v>
      </c>
      <c r="AI43">
        <v>1</v>
      </c>
      <c r="AJ43">
        <v>1</v>
      </c>
      <c r="AK43">
        <v>1</v>
      </c>
      <c r="AL43">
        <v>1</v>
      </c>
      <c r="AM43">
        <v>1</v>
      </c>
      <c r="AN43">
        <v>1</v>
      </c>
      <c r="AO43">
        <v>1</v>
      </c>
      <c r="AP43">
        <v>1</v>
      </c>
      <c r="AQ43">
        <v>1</v>
      </c>
      <c r="AR43">
        <v>1</v>
      </c>
      <c r="AS43">
        <v>1</v>
      </c>
      <c r="AT43">
        <v>1</v>
      </c>
      <c r="AU43">
        <v>1</v>
      </c>
      <c r="AV43">
        <v>1</v>
      </c>
      <c r="AW43">
        <v>1</v>
      </c>
      <c r="AX43">
        <v>1</v>
      </c>
      <c r="AY43">
        <v>1</v>
      </c>
      <c r="AZ43">
        <v>11</v>
      </c>
    </row>
    <row r="44" spans="1:52" x14ac:dyDescent="0.25">
      <c r="A44" t="s">
        <v>14</v>
      </c>
      <c r="B44" s="3" t="s">
        <v>11</v>
      </c>
      <c r="C44" t="s">
        <v>8</v>
      </c>
      <c r="D44">
        <v>1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0.15384615384615385</v>
      </c>
      <c r="V44">
        <v>0.15384615384615385</v>
      </c>
      <c r="W44">
        <v>0.69230769230769229</v>
      </c>
      <c r="X44">
        <v>0.69230769230769229</v>
      </c>
      <c r="Y44">
        <v>1</v>
      </c>
      <c r="Z44">
        <v>1</v>
      </c>
      <c r="AA44">
        <v>1</v>
      </c>
      <c r="AB44">
        <v>1</v>
      </c>
      <c r="AC44">
        <v>1</v>
      </c>
      <c r="AD44">
        <v>1</v>
      </c>
      <c r="AE44">
        <v>1</v>
      </c>
      <c r="AF44">
        <v>1</v>
      </c>
      <c r="AG44">
        <v>1</v>
      </c>
      <c r="AH44">
        <v>1</v>
      </c>
      <c r="AI44">
        <v>1</v>
      </c>
      <c r="AJ44">
        <v>1</v>
      </c>
      <c r="AK44">
        <v>1</v>
      </c>
      <c r="AL44">
        <v>1</v>
      </c>
      <c r="AM44">
        <v>1</v>
      </c>
      <c r="AN44">
        <v>1</v>
      </c>
      <c r="AO44">
        <v>1</v>
      </c>
      <c r="AP44">
        <v>1</v>
      </c>
      <c r="AQ44">
        <v>1</v>
      </c>
      <c r="AR44">
        <v>1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13</v>
      </c>
    </row>
    <row r="45" spans="1:52" x14ac:dyDescent="0.25">
      <c r="A45" t="s">
        <v>14</v>
      </c>
      <c r="B45" s="3" t="s">
        <v>11</v>
      </c>
      <c r="C45" t="s">
        <v>9</v>
      </c>
      <c r="D45">
        <v>1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7.6923076923076927E-2</v>
      </c>
      <c r="R45">
        <v>7.6923076923076927E-2</v>
      </c>
      <c r="S45">
        <v>0.30769230769230771</v>
      </c>
      <c r="T45">
        <v>0.30769230769230771</v>
      </c>
      <c r="U45">
        <v>0.76923076923076927</v>
      </c>
      <c r="V45">
        <v>0.76923076923076927</v>
      </c>
      <c r="W45">
        <v>0.92307692307692313</v>
      </c>
      <c r="X45">
        <v>0.92307692307692313</v>
      </c>
      <c r="Y45">
        <v>1</v>
      </c>
      <c r="Z45">
        <v>1</v>
      </c>
      <c r="AA45">
        <v>1</v>
      </c>
      <c r="AB45">
        <v>1</v>
      </c>
      <c r="AC45">
        <v>1</v>
      </c>
      <c r="AD45">
        <v>1</v>
      </c>
      <c r="AE45">
        <v>1</v>
      </c>
      <c r="AF45">
        <v>1</v>
      </c>
      <c r="AG45">
        <v>1</v>
      </c>
      <c r="AH45">
        <v>1</v>
      </c>
      <c r="AI45">
        <v>1</v>
      </c>
      <c r="AJ45">
        <v>1</v>
      </c>
      <c r="AK45">
        <v>1</v>
      </c>
      <c r="AL45">
        <v>1</v>
      </c>
      <c r="AM45">
        <v>1</v>
      </c>
      <c r="AN45">
        <v>1</v>
      </c>
      <c r="AO45">
        <v>1</v>
      </c>
      <c r="AP45">
        <v>1</v>
      </c>
      <c r="AQ45">
        <v>1</v>
      </c>
      <c r="AR45">
        <v>1</v>
      </c>
      <c r="AS45">
        <v>1</v>
      </c>
      <c r="AT45">
        <v>1</v>
      </c>
      <c r="AU45">
        <v>1</v>
      </c>
      <c r="AV45">
        <v>1</v>
      </c>
      <c r="AW45">
        <v>1</v>
      </c>
      <c r="AX45">
        <v>1</v>
      </c>
      <c r="AY45">
        <v>1</v>
      </c>
      <c r="AZ45">
        <v>13</v>
      </c>
    </row>
    <row r="46" spans="1:52" x14ac:dyDescent="0.25">
      <c r="A46" t="s">
        <v>14</v>
      </c>
      <c r="B46" s="3" t="s">
        <v>11</v>
      </c>
      <c r="C46" t="s">
        <v>10</v>
      </c>
      <c r="D46">
        <v>1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0.15384615384615385</v>
      </c>
      <c r="V46">
        <v>0.15384615384615385</v>
      </c>
      <c r="W46">
        <v>0.46153846153846156</v>
      </c>
      <c r="X46">
        <v>0.46153846153846156</v>
      </c>
      <c r="Y46">
        <v>0.61538461538461542</v>
      </c>
      <c r="Z46">
        <v>0.69230769230769229</v>
      </c>
      <c r="AA46">
        <v>1</v>
      </c>
      <c r="AB46">
        <v>1</v>
      </c>
      <c r="AC46">
        <v>1</v>
      </c>
      <c r="AD46">
        <v>1</v>
      </c>
      <c r="AE46">
        <v>1</v>
      </c>
      <c r="AF46">
        <v>1</v>
      </c>
      <c r="AG46">
        <v>1</v>
      </c>
      <c r="AH46">
        <v>1</v>
      </c>
      <c r="AI46">
        <v>1</v>
      </c>
      <c r="AJ46">
        <v>1</v>
      </c>
      <c r="AK46">
        <v>1</v>
      </c>
      <c r="AL46">
        <v>1</v>
      </c>
      <c r="AM46">
        <v>1</v>
      </c>
      <c r="AN46">
        <v>1</v>
      </c>
      <c r="AO46">
        <v>1</v>
      </c>
      <c r="AP46">
        <v>1</v>
      </c>
      <c r="AQ46">
        <v>1</v>
      </c>
      <c r="AR46">
        <v>1</v>
      </c>
      <c r="AS46">
        <v>1</v>
      </c>
      <c r="AT46">
        <v>1</v>
      </c>
      <c r="AU46">
        <v>1</v>
      </c>
      <c r="AV46">
        <v>1</v>
      </c>
      <c r="AW46">
        <v>1</v>
      </c>
      <c r="AX46">
        <v>1</v>
      </c>
      <c r="AY46">
        <v>1</v>
      </c>
      <c r="AZ46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2CDE3-70B0-4BBE-B89F-7E0284C95440}">
  <dimension ref="A1:K46"/>
  <sheetViews>
    <sheetView topLeftCell="A25" workbookViewId="0">
      <selection activeCell="B42" sqref="B42"/>
    </sheetView>
  </sheetViews>
  <sheetFormatPr defaultRowHeight="15" x14ac:dyDescent="0.25"/>
  <cols>
    <col min="1" max="1" width="12.7109375" customWidth="1"/>
    <col min="2" max="2" width="11.5703125" customWidth="1"/>
    <col min="3" max="3" width="11.7109375" customWidth="1"/>
    <col min="4" max="4" width="12.7109375" customWidth="1"/>
  </cols>
  <sheetData>
    <row r="1" spans="1:11" x14ac:dyDescent="0.25">
      <c r="A1" t="s">
        <v>29</v>
      </c>
      <c r="B1" t="s">
        <v>28</v>
      </c>
      <c r="C1" t="s">
        <v>0</v>
      </c>
      <c r="D1" t="s">
        <v>30</v>
      </c>
      <c r="E1" t="s">
        <v>31</v>
      </c>
      <c r="F1" t="s">
        <v>32</v>
      </c>
      <c r="G1" t="s">
        <v>33</v>
      </c>
      <c r="H1" t="s">
        <v>15</v>
      </c>
      <c r="I1" t="s">
        <v>16</v>
      </c>
      <c r="J1" t="s">
        <v>17</v>
      </c>
      <c r="K1" t="s">
        <v>18</v>
      </c>
    </row>
    <row r="2" spans="1:11" x14ac:dyDescent="0.25">
      <c r="A2" t="s">
        <v>2</v>
      </c>
      <c r="B2" s="1" t="s">
        <v>1</v>
      </c>
      <c r="C2" t="s">
        <v>3</v>
      </c>
      <c r="D2">
        <v>30</v>
      </c>
      <c r="E2">
        <v>18</v>
      </c>
      <c r="F2">
        <v>12</v>
      </c>
      <c r="G2">
        <v>40</v>
      </c>
    </row>
    <row r="3" spans="1:11" x14ac:dyDescent="0.25">
      <c r="A3" t="s">
        <v>2</v>
      </c>
      <c r="B3" s="1" t="s">
        <v>1</v>
      </c>
      <c r="C3" t="s">
        <v>7</v>
      </c>
      <c r="D3">
        <v>30</v>
      </c>
      <c r="E3">
        <v>28</v>
      </c>
      <c r="F3">
        <v>2</v>
      </c>
      <c r="G3">
        <v>6.666666666666667</v>
      </c>
    </row>
    <row r="4" spans="1:11" x14ac:dyDescent="0.25">
      <c r="A4" t="s">
        <v>2</v>
      </c>
      <c r="B4" s="1" t="s">
        <v>1</v>
      </c>
      <c r="C4" t="s">
        <v>8</v>
      </c>
      <c r="D4">
        <v>30</v>
      </c>
      <c r="E4">
        <v>29</v>
      </c>
      <c r="F4">
        <v>1</v>
      </c>
      <c r="G4">
        <v>3.3333333333333335</v>
      </c>
    </row>
    <row r="5" spans="1:11" x14ac:dyDescent="0.25">
      <c r="A5" t="s">
        <v>2</v>
      </c>
      <c r="B5" s="1" t="s">
        <v>1</v>
      </c>
      <c r="C5" t="s">
        <v>9</v>
      </c>
      <c r="D5">
        <v>30</v>
      </c>
      <c r="E5">
        <v>29</v>
      </c>
      <c r="F5">
        <v>1</v>
      </c>
      <c r="G5">
        <v>3.3333333333333335</v>
      </c>
    </row>
    <row r="6" spans="1:11" x14ac:dyDescent="0.25">
      <c r="A6" t="s">
        <v>2</v>
      </c>
      <c r="B6" s="1" t="s">
        <v>1</v>
      </c>
      <c r="C6" t="s">
        <v>10</v>
      </c>
      <c r="D6">
        <v>30</v>
      </c>
      <c r="E6">
        <v>25</v>
      </c>
      <c r="F6">
        <v>5</v>
      </c>
      <c r="G6">
        <v>16.666666666666664</v>
      </c>
      <c r="H6">
        <v>14</v>
      </c>
      <c r="I6">
        <v>13.888444437333106</v>
      </c>
      <c r="J6">
        <v>86</v>
      </c>
      <c r="K6">
        <v>100</v>
      </c>
    </row>
    <row r="7" spans="1:11" x14ac:dyDescent="0.25">
      <c r="A7" t="s">
        <v>2</v>
      </c>
      <c r="B7" s="2" t="s">
        <v>22</v>
      </c>
      <c r="C7" t="s">
        <v>3</v>
      </c>
      <c r="D7">
        <v>30</v>
      </c>
      <c r="E7">
        <v>23</v>
      </c>
      <c r="F7">
        <v>7</v>
      </c>
      <c r="G7">
        <v>23.333333333333332</v>
      </c>
    </row>
    <row r="8" spans="1:11" x14ac:dyDescent="0.25">
      <c r="A8" t="s">
        <v>2</v>
      </c>
      <c r="B8" s="2" t="s">
        <v>22</v>
      </c>
      <c r="C8" t="s">
        <v>7</v>
      </c>
      <c r="D8">
        <v>30</v>
      </c>
      <c r="E8">
        <v>27</v>
      </c>
      <c r="F8">
        <v>3</v>
      </c>
      <c r="G8">
        <v>10</v>
      </c>
    </row>
    <row r="9" spans="1:11" x14ac:dyDescent="0.25">
      <c r="A9" t="s">
        <v>2</v>
      </c>
      <c r="B9" s="2" t="s">
        <v>22</v>
      </c>
      <c r="C9" t="s">
        <v>8</v>
      </c>
      <c r="D9">
        <v>30</v>
      </c>
      <c r="E9">
        <v>27</v>
      </c>
      <c r="F9">
        <v>3</v>
      </c>
      <c r="G9">
        <v>10</v>
      </c>
    </row>
    <row r="10" spans="1:11" x14ac:dyDescent="0.25">
      <c r="A10" t="s">
        <v>2</v>
      </c>
      <c r="B10" s="2" t="s">
        <v>22</v>
      </c>
      <c r="C10" t="s">
        <v>9</v>
      </c>
      <c r="D10">
        <v>30</v>
      </c>
      <c r="E10">
        <v>0</v>
      </c>
      <c r="F10">
        <v>30</v>
      </c>
      <c r="G10">
        <v>100</v>
      </c>
    </row>
    <row r="11" spans="1:11" x14ac:dyDescent="0.25">
      <c r="A11" t="s">
        <v>2</v>
      </c>
      <c r="B11" s="2" t="s">
        <v>22</v>
      </c>
      <c r="C11" t="s">
        <v>10</v>
      </c>
      <c r="D11">
        <v>30</v>
      </c>
      <c r="E11">
        <v>25</v>
      </c>
      <c r="F11">
        <v>5</v>
      </c>
      <c r="G11">
        <v>16.666666666666664</v>
      </c>
      <c r="H11">
        <v>31.999999999999993</v>
      </c>
      <c r="I11">
        <v>34.357596604600339</v>
      </c>
      <c r="J11">
        <v>68</v>
      </c>
      <c r="K11">
        <v>100</v>
      </c>
    </row>
    <row r="12" spans="1:11" x14ac:dyDescent="0.25">
      <c r="A12" t="s">
        <v>2</v>
      </c>
      <c r="B12" s="3" t="s">
        <v>11</v>
      </c>
      <c r="C12" t="s">
        <v>3</v>
      </c>
      <c r="D12">
        <v>30</v>
      </c>
      <c r="E12">
        <v>9</v>
      </c>
      <c r="F12">
        <v>21</v>
      </c>
      <c r="G12">
        <v>70</v>
      </c>
    </row>
    <row r="13" spans="1:11" x14ac:dyDescent="0.25">
      <c r="A13" t="s">
        <v>2</v>
      </c>
      <c r="B13" s="3" t="s">
        <v>11</v>
      </c>
      <c r="C13" t="s">
        <v>7</v>
      </c>
      <c r="D13">
        <v>30</v>
      </c>
      <c r="E13">
        <v>28</v>
      </c>
      <c r="F13">
        <v>2</v>
      </c>
      <c r="G13">
        <v>6.666666666666667</v>
      </c>
    </row>
    <row r="14" spans="1:11" x14ac:dyDescent="0.25">
      <c r="A14" t="s">
        <v>2</v>
      </c>
      <c r="B14" s="3" t="s">
        <v>11</v>
      </c>
      <c r="C14" t="s">
        <v>8</v>
      </c>
      <c r="D14">
        <v>30</v>
      </c>
      <c r="E14">
        <v>28</v>
      </c>
      <c r="F14">
        <v>2</v>
      </c>
      <c r="G14">
        <v>6.666666666666667</v>
      </c>
    </row>
    <row r="15" spans="1:11" x14ac:dyDescent="0.25">
      <c r="A15" t="s">
        <v>2</v>
      </c>
      <c r="B15" s="3" t="s">
        <v>11</v>
      </c>
      <c r="C15" t="s">
        <v>9</v>
      </c>
      <c r="D15">
        <v>30</v>
      </c>
      <c r="E15">
        <v>26</v>
      </c>
      <c r="F15">
        <v>4</v>
      </c>
      <c r="G15">
        <v>13.333333333333334</v>
      </c>
    </row>
    <row r="16" spans="1:11" x14ac:dyDescent="0.25">
      <c r="A16" t="s">
        <v>2</v>
      </c>
      <c r="B16" s="3" t="s">
        <v>11</v>
      </c>
      <c r="C16" t="s">
        <v>10</v>
      </c>
      <c r="D16">
        <v>30</v>
      </c>
      <c r="E16">
        <v>17</v>
      </c>
      <c r="F16">
        <v>13</v>
      </c>
      <c r="G16">
        <v>43.333333333333336</v>
      </c>
      <c r="H16">
        <v>28</v>
      </c>
      <c r="I16">
        <v>24.997777679003566</v>
      </c>
      <c r="J16">
        <v>72.000000000000014</v>
      </c>
      <c r="K16">
        <v>100.00000000000001</v>
      </c>
    </row>
    <row r="17" spans="1:11" x14ac:dyDescent="0.25">
      <c r="A17" t="s">
        <v>13</v>
      </c>
      <c r="B17" s="1" t="s">
        <v>1</v>
      </c>
      <c r="C17" t="s">
        <v>3</v>
      </c>
      <c r="D17">
        <v>30</v>
      </c>
      <c r="E17">
        <v>30</v>
      </c>
      <c r="F17">
        <v>0</v>
      </c>
      <c r="G17">
        <v>0</v>
      </c>
    </row>
    <row r="18" spans="1:11" x14ac:dyDescent="0.25">
      <c r="A18" t="s">
        <v>13</v>
      </c>
      <c r="B18" s="1" t="s">
        <v>1</v>
      </c>
      <c r="C18" t="s">
        <v>7</v>
      </c>
      <c r="D18">
        <v>30</v>
      </c>
      <c r="E18">
        <v>30</v>
      </c>
      <c r="F18">
        <v>0</v>
      </c>
      <c r="G18">
        <v>0</v>
      </c>
    </row>
    <row r="19" spans="1:11" x14ac:dyDescent="0.25">
      <c r="A19" t="s">
        <v>13</v>
      </c>
      <c r="B19" s="1" t="s">
        <v>1</v>
      </c>
      <c r="C19" t="s">
        <v>8</v>
      </c>
      <c r="D19">
        <v>30</v>
      </c>
      <c r="E19">
        <v>28</v>
      </c>
      <c r="F19">
        <v>2</v>
      </c>
      <c r="G19">
        <v>6.666666666666667</v>
      </c>
    </row>
    <row r="20" spans="1:11" x14ac:dyDescent="0.25">
      <c r="A20" t="s">
        <v>13</v>
      </c>
      <c r="B20" s="1" t="s">
        <v>1</v>
      </c>
      <c r="C20" t="s">
        <v>9</v>
      </c>
      <c r="D20">
        <v>30</v>
      </c>
      <c r="E20">
        <v>30</v>
      </c>
      <c r="F20">
        <v>0</v>
      </c>
      <c r="G20">
        <v>0</v>
      </c>
    </row>
    <row r="21" spans="1:11" x14ac:dyDescent="0.25">
      <c r="A21" t="s">
        <v>13</v>
      </c>
      <c r="B21" s="1" t="s">
        <v>1</v>
      </c>
      <c r="C21" t="s">
        <v>10</v>
      </c>
      <c r="D21">
        <v>30</v>
      </c>
      <c r="E21">
        <v>29</v>
      </c>
      <c r="F21">
        <v>1</v>
      </c>
      <c r="G21">
        <v>3.3333333333333335</v>
      </c>
      <c r="H21">
        <v>2</v>
      </c>
      <c r="I21">
        <v>2.666666666666667</v>
      </c>
      <c r="J21">
        <v>98</v>
      </c>
      <c r="K21">
        <v>100</v>
      </c>
    </row>
    <row r="22" spans="1:11" x14ac:dyDescent="0.25">
      <c r="A22" t="s">
        <v>13</v>
      </c>
      <c r="B22" s="2" t="s">
        <v>22</v>
      </c>
      <c r="C22" t="s">
        <v>3</v>
      </c>
      <c r="D22">
        <v>30</v>
      </c>
      <c r="E22">
        <v>29</v>
      </c>
      <c r="F22">
        <v>1</v>
      </c>
      <c r="G22">
        <v>3.3333333333333335</v>
      </c>
    </row>
    <row r="23" spans="1:11" x14ac:dyDescent="0.25">
      <c r="A23" t="s">
        <v>13</v>
      </c>
      <c r="B23" s="2" t="s">
        <v>22</v>
      </c>
      <c r="C23" t="s">
        <v>7</v>
      </c>
      <c r="D23">
        <v>30</v>
      </c>
      <c r="E23">
        <v>29</v>
      </c>
      <c r="F23">
        <v>1</v>
      </c>
      <c r="G23">
        <v>3.3333333333333335</v>
      </c>
    </row>
    <row r="24" spans="1:11" x14ac:dyDescent="0.25">
      <c r="A24" t="s">
        <v>13</v>
      </c>
      <c r="B24" s="2" t="s">
        <v>22</v>
      </c>
      <c r="C24" t="s">
        <v>8</v>
      </c>
      <c r="D24">
        <v>30</v>
      </c>
      <c r="E24">
        <v>30</v>
      </c>
      <c r="F24">
        <v>0</v>
      </c>
      <c r="G24">
        <v>0</v>
      </c>
    </row>
    <row r="25" spans="1:11" x14ac:dyDescent="0.25">
      <c r="A25" t="s">
        <v>13</v>
      </c>
      <c r="B25" s="2" t="s">
        <v>22</v>
      </c>
      <c r="C25" t="s">
        <v>9</v>
      </c>
      <c r="D25">
        <v>30</v>
      </c>
      <c r="E25">
        <v>29</v>
      </c>
      <c r="F25">
        <v>1</v>
      </c>
      <c r="G25">
        <v>3.3333333333333335</v>
      </c>
    </row>
    <row r="26" spans="1:11" x14ac:dyDescent="0.25">
      <c r="A26" t="s">
        <v>13</v>
      </c>
      <c r="B26" s="2" t="s">
        <v>22</v>
      </c>
      <c r="C26" t="s">
        <v>10</v>
      </c>
      <c r="D26">
        <v>30</v>
      </c>
      <c r="E26">
        <v>28</v>
      </c>
      <c r="F26">
        <v>2</v>
      </c>
      <c r="G26">
        <v>6.666666666666667</v>
      </c>
      <c r="H26">
        <v>3.3333333333333335</v>
      </c>
      <c r="I26">
        <v>2.1081851067789192</v>
      </c>
      <c r="J26">
        <v>96.666666666666671</v>
      </c>
      <c r="K26">
        <v>100</v>
      </c>
    </row>
    <row r="27" spans="1:11" x14ac:dyDescent="0.25">
      <c r="A27" t="s">
        <v>13</v>
      </c>
      <c r="B27" s="3" t="s">
        <v>11</v>
      </c>
      <c r="C27" t="s">
        <v>3</v>
      </c>
      <c r="D27">
        <v>30</v>
      </c>
      <c r="E27">
        <v>28</v>
      </c>
      <c r="F27">
        <v>2</v>
      </c>
      <c r="G27">
        <v>6.666666666666667</v>
      </c>
    </row>
    <row r="28" spans="1:11" x14ac:dyDescent="0.25">
      <c r="A28" t="s">
        <v>13</v>
      </c>
      <c r="B28" s="3" t="s">
        <v>11</v>
      </c>
      <c r="C28" t="s">
        <v>7</v>
      </c>
      <c r="D28">
        <v>30</v>
      </c>
      <c r="E28">
        <v>25</v>
      </c>
      <c r="F28">
        <v>5</v>
      </c>
      <c r="G28">
        <v>16.666666666666664</v>
      </c>
    </row>
    <row r="29" spans="1:11" x14ac:dyDescent="0.25">
      <c r="A29" t="s">
        <v>13</v>
      </c>
      <c r="B29" s="3" t="s">
        <v>11</v>
      </c>
      <c r="C29" t="s">
        <v>8</v>
      </c>
      <c r="D29">
        <v>30</v>
      </c>
      <c r="E29">
        <v>27</v>
      </c>
      <c r="F29">
        <v>3</v>
      </c>
      <c r="G29">
        <v>10</v>
      </c>
    </row>
    <row r="30" spans="1:11" x14ac:dyDescent="0.25">
      <c r="A30" t="s">
        <v>13</v>
      </c>
      <c r="B30" s="3" t="s">
        <v>11</v>
      </c>
      <c r="C30" t="s">
        <v>9</v>
      </c>
      <c r="D30">
        <v>30</v>
      </c>
      <c r="E30">
        <v>24</v>
      </c>
      <c r="F30">
        <v>6</v>
      </c>
      <c r="G30">
        <v>20</v>
      </c>
    </row>
    <row r="31" spans="1:11" x14ac:dyDescent="0.25">
      <c r="A31" t="s">
        <v>13</v>
      </c>
      <c r="B31" s="3" t="s">
        <v>11</v>
      </c>
      <c r="C31" t="s">
        <v>10</v>
      </c>
      <c r="D31">
        <v>30</v>
      </c>
      <c r="E31">
        <v>26</v>
      </c>
      <c r="F31">
        <v>4</v>
      </c>
      <c r="G31">
        <v>13.333333333333334</v>
      </c>
      <c r="H31">
        <v>13.333333333333332</v>
      </c>
      <c r="I31">
        <v>4.7140452079103214</v>
      </c>
      <c r="J31">
        <v>86.666666666666671</v>
      </c>
      <c r="K31">
        <v>100</v>
      </c>
    </row>
    <row r="32" spans="1:11" x14ac:dyDescent="0.25">
      <c r="A32" t="s">
        <v>14</v>
      </c>
      <c r="B32" s="1" t="s">
        <v>1</v>
      </c>
      <c r="C32" t="s">
        <v>3</v>
      </c>
      <c r="D32">
        <v>30</v>
      </c>
      <c r="E32">
        <v>27</v>
      </c>
      <c r="F32">
        <v>3</v>
      </c>
      <c r="G32">
        <v>10</v>
      </c>
    </row>
    <row r="33" spans="1:11" x14ac:dyDescent="0.25">
      <c r="A33" t="s">
        <v>14</v>
      </c>
      <c r="B33" s="1" t="s">
        <v>1</v>
      </c>
      <c r="C33" t="s">
        <v>7</v>
      </c>
      <c r="D33">
        <v>30</v>
      </c>
      <c r="E33">
        <v>30</v>
      </c>
      <c r="F33">
        <v>0</v>
      </c>
      <c r="G33">
        <v>0</v>
      </c>
    </row>
    <row r="34" spans="1:11" x14ac:dyDescent="0.25">
      <c r="A34" t="s">
        <v>14</v>
      </c>
      <c r="B34" s="1" t="s">
        <v>1</v>
      </c>
      <c r="C34" t="s">
        <v>8</v>
      </c>
      <c r="D34">
        <v>30</v>
      </c>
      <c r="E34">
        <v>29</v>
      </c>
      <c r="F34">
        <v>1</v>
      </c>
      <c r="G34">
        <v>3.3333333333333335</v>
      </c>
    </row>
    <row r="35" spans="1:11" x14ac:dyDescent="0.25">
      <c r="A35" t="s">
        <v>14</v>
      </c>
      <c r="B35" s="1" t="s">
        <v>1</v>
      </c>
      <c r="C35" t="s">
        <v>9</v>
      </c>
      <c r="D35">
        <v>30</v>
      </c>
      <c r="E35">
        <v>30</v>
      </c>
      <c r="F35">
        <v>0</v>
      </c>
      <c r="G35">
        <v>0</v>
      </c>
    </row>
    <row r="36" spans="1:11" x14ac:dyDescent="0.25">
      <c r="A36" t="s">
        <v>14</v>
      </c>
      <c r="B36" s="1" t="s">
        <v>1</v>
      </c>
      <c r="C36" t="s">
        <v>10</v>
      </c>
      <c r="D36">
        <v>30</v>
      </c>
      <c r="E36">
        <v>29</v>
      </c>
      <c r="F36">
        <v>1</v>
      </c>
      <c r="G36">
        <v>3.3333333333333335</v>
      </c>
      <c r="H36">
        <v>3.3333333333333335</v>
      </c>
      <c r="I36">
        <v>3.6514837167011072</v>
      </c>
      <c r="J36">
        <v>96.666666666666671</v>
      </c>
      <c r="K36">
        <v>100</v>
      </c>
    </row>
    <row r="37" spans="1:11" x14ac:dyDescent="0.25">
      <c r="A37" t="s">
        <v>14</v>
      </c>
      <c r="B37" s="2" t="s">
        <v>22</v>
      </c>
      <c r="C37" t="s">
        <v>3</v>
      </c>
      <c r="D37">
        <v>30</v>
      </c>
      <c r="E37">
        <v>27</v>
      </c>
      <c r="F37">
        <v>3</v>
      </c>
      <c r="G37">
        <v>10</v>
      </c>
    </row>
    <row r="38" spans="1:11" x14ac:dyDescent="0.25">
      <c r="A38" t="s">
        <v>14</v>
      </c>
      <c r="B38" s="2" t="s">
        <v>22</v>
      </c>
      <c r="C38" t="s">
        <v>7</v>
      </c>
      <c r="D38">
        <v>30</v>
      </c>
      <c r="E38">
        <v>29</v>
      </c>
      <c r="F38">
        <v>1</v>
      </c>
      <c r="G38">
        <v>3.3333333333333335</v>
      </c>
    </row>
    <row r="39" spans="1:11" x14ac:dyDescent="0.25">
      <c r="A39" t="s">
        <v>14</v>
      </c>
      <c r="B39" s="2" t="s">
        <v>22</v>
      </c>
      <c r="C39" t="s">
        <v>8</v>
      </c>
      <c r="D39">
        <v>30</v>
      </c>
      <c r="E39">
        <v>28</v>
      </c>
      <c r="F39">
        <v>2</v>
      </c>
      <c r="G39">
        <v>6.666666666666667</v>
      </c>
    </row>
    <row r="40" spans="1:11" x14ac:dyDescent="0.25">
      <c r="A40" t="s">
        <v>14</v>
      </c>
      <c r="B40" s="2" t="s">
        <v>22</v>
      </c>
      <c r="C40" t="s">
        <v>9</v>
      </c>
      <c r="D40">
        <v>30</v>
      </c>
      <c r="E40">
        <v>30</v>
      </c>
      <c r="F40">
        <v>0</v>
      </c>
      <c r="G40">
        <v>0</v>
      </c>
    </row>
    <row r="41" spans="1:11" x14ac:dyDescent="0.25">
      <c r="A41" t="s">
        <v>14</v>
      </c>
      <c r="B41" s="2" t="s">
        <v>22</v>
      </c>
      <c r="C41" t="s">
        <v>10</v>
      </c>
      <c r="D41">
        <v>30</v>
      </c>
      <c r="E41">
        <v>27</v>
      </c>
      <c r="F41">
        <v>3</v>
      </c>
      <c r="G41">
        <v>10</v>
      </c>
      <c r="H41">
        <v>6</v>
      </c>
      <c r="I41">
        <v>3.8873012632302006</v>
      </c>
      <c r="J41">
        <v>94</v>
      </c>
      <c r="K41">
        <v>100</v>
      </c>
    </row>
    <row r="42" spans="1:11" x14ac:dyDescent="0.25">
      <c r="A42" t="s">
        <v>14</v>
      </c>
      <c r="B42" s="3" t="s">
        <v>11</v>
      </c>
      <c r="C42" t="s">
        <v>3</v>
      </c>
      <c r="D42">
        <v>30</v>
      </c>
      <c r="E42">
        <v>22</v>
      </c>
      <c r="F42">
        <v>8</v>
      </c>
      <c r="G42">
        <v>26.666666666666668</v>
      </c>
    </row>
    <row r="43" spans="1:11" x14ac:dyDescent="0.25">
      <c r="A43" t="s">
        <v>14</v>
      </c>
      <c r="B43" s="3" t="s">
        <v>11</v>
      </c>
      <c r="C43" t="s">
        <v>7</v>
      </c>
      <c r="D43">
        <v>30</v>
      </c>
      <c r="E43">
        <v>24</v>
      </c>
      <c r="F43">
        <v>6</v>
      </c>
      <c r="G43">
        <v>20</v>
      </c>
    </row>
    <row r="44" spans="1:11" x14ac:dyDescent="0.25">
      <c r="A44" t="s">
        <v>14</v>
      </c>
      <c r="B44" s="3" t="s">
        <v>11</v>
      </c>
      <c r="C44" t="s">
        <v>8</v>
      </c>
      <c r="D44">
        <v>30</v>
      </c>
      <c r="E44">
        <v>24</v>
      </c>
      <c r="F44">
        <v>6</v>
      </c>
      <c r="G44">
        <v>20</v>
      </c>
    </row>
    <row r="45" spans="1:11" x14ac:dyDescent="0.25">
      <c r="A45" t="s">
        <v>14</v>
      </c>
      <c r="B45" s="3" t="s">
        <v>11</v>
      </c>
      <c r="C45" t="s">
        <v>9</v>
      </c>
      <c r="D45">
        <v>30</v>
      </c>
      <c r="E45">
        <v>23</v>
      </c>
      <c r="F45">
        <v>7</v>
      </c>
      <c r="G45">
        <v>23.333333333333332</v>
      </c>
    </row>
    <row r="46" spans="1:11" x14ac:dyDescent="0.25">
      <c r="A46" t="s">
        <v>14</v>
      </c>
      <c r="B46" s="3" t="s">
        <v>11</v>
      </c>
      <c r="C46" t="s">
        <v>10</v>
      </c>
      <c r="D46">
        <v>30</v>
      </c>
      <c r="E46">
        <v>26</v>
      </c>
      <c r="F46">
        <v>4</v>
      </c>
      <c r="G46">
        <v>13.333333333333334</v>
      </c>
      <c r="H46">
        <v>20.666666666666664</v>
      </c>
      <c r="I46">
        <v>4.4221663871405408</v>
      </c>
      <c r="J46">
        <v>79.333333333333329</v>
      </c>
      <c r="K46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60693-EB3D-4441-AD95-A8F46EA4E5DE}">
  <dimension ref="A1:J753"/>
  <sheetViews>
    <sheetView topLeftCell="A722" workbookViewId="0">
      <selection activeCell="A693" sqref="A693:E753"/>
    </sheetView>
  </sheetViews>
  <sheetFormatPr defaultRowHeight="15" x14ac:dyDescent="0.25"/>
  <cols>
    <col min="1" max="1" width="12.28515625" customWidth="1"/>
    <col min="2" max="2" width="18.28515625" customWidth="1"/>
    <col min="3" max="3" width="12.7109375" customWidth="1"/>
    <col min="5" max="5" width="12.140625" customWidth="1"/>
    <col min="6" max="6" width="11.5703125" customWidth="1"/>
    <col min="7" max="7" width="11.42578125" customWidth="1"/>
  </cols>
  <sheetData>
    <row r="1" spans="1:10" x14ac:dyDescent="0.25">
      <c r="A1" t="s">
        <v>29</v>
      </c>
      <c r="B1" t="s">
        <v>28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</row>
    <row r="2" spans="1:10" x14ac:dyDescent="0.25">
      <c r="A2" t="s">
        <v>2</v>
      </c>
      <c r="B2" s="1" t="s">
        <v>1</v>
      </c>
      <c r="C2">
        <v>44110</v>
      </c>
      <c r="D2">
        <v>1</v>
      </c>
      <c r="E2">
        <f>50*((12+12+11)/3)</f>
        <v>583.33333333333326</v>
      </c>
      <c r="F2">
        <v>1</v>
      </c>
    </row>
    <row r="3" spans="1:10" x14ac:dyDescent="0.25">
      <c r="A3" t="s">
        <v>2</v>
      </c>
      <c r="B3" s="1" t="s">
        <v>1</v>
      </c>
      <c r="C3">
        <v>44110</v>
      </c>
      <c r="D3">
        <v>2</v>
      </c>
      <c r="E3">
        <f>47*((12+14+14)/3)</f>
        <v>626.66666666666674</v>
      </c>
      <c r="F3">
        <v>1</v>
      </c>
    </row>
    <row r="4" spans="1:10" x14ac:dyDescent="0.25">
      <c r="A4" t="s">
        <v>2</v>
      </c>
      <c r="B4" s="1" t="s">
        <v>1</v>
      </c>
      <c r="C4">
        <v>44110</v>
      </c>
      <c r="D4">
        <v>3</v>
      </c>
      <c r="E4">
        <f>45*((12+14+13)/3)</f>
        <v>585</v>
      </c>
      <c r="F4">
        <v>1</v>
      </c>
    </row>
    <row r="5" spans="1:10" x14ac:dyDescent="0.25">
      <c r="A5" t="s">
        <v>2</v>
      </c>
      <c r="B5" s="1" t="s">
        <v>1</v>
      </c>
      <c r="C5">
        <v>44110</v>
      </c>
      <c r="D5">
        <v>4</v>
      </c>
      <c r="E5">
        <f>37*((10+13+14)/3)</f>
        <v>456.33333333333337</v>
      </c>
      <c r="F5">
        <v>1</v>
      </c>
    </row>
    <row r="6" spans="1:10" x14ac:dyDescent="0.25">
      <c r="A6" t="s">
        <v>2</v>
      </c>
      <c r="B6" s="1" t="s">
        <v>1</v>
      </c>
      <c r="C6">
        <v>44110</v>
      </c>
      <c r="D6">
        <v>5</v>
      </c>
      <c r="E6">
        <f>48*((14+10+12)/3)</f>
        <v>576</v>
      </c>
      <c r="F6">
        <v>1</v>
      </c>
    </row>
    <row r="7" spans="1:10" x14ac:dyDescent="0.25">
      <c r="A7" t="s">
        <v>2</v>
      </c>
      <c r="B7" s="1" t="s">
        <v>1</v>
      </c>
      <c r="C7">
        <v>44110</v>
      </c>
      <c r="D7">
        <v>6</v>
      </c>
      <c r="E7">
        <f>46*((12+14+14)/3)</f>
        <v>613.33333333333337</v>
      </c>
      <c r="F7">
        <v>1</v>
      </c>
    </row>
    <row r="8" spans="1:10" x14ac:dyDescent="0.25">
      <c r="A8" t="s">
        <v>2</v>
      </c>
      <c r="B8" s="1" t="s">
        <v>1</v>
      </c>
      <c r="C8">
        <v>44110</v>
      </c>
      <c r="D8">
        <v>7</v>
      </c>
      <c r="E8">
        <f>45*((14+14+12)/3)</f>
        <v>600</v>
      </c>
      <c r="F8">
        <v>1</v>
      </c>
    </row>
    <row r="9" spans="1:10" x14ac:dyDescent="0.25">
      <c r="A9" t="s">
        <v>2</v>
      </c>
      <c r="B9" s="1" t="s">
        <v>1</v>
      </c>
      <c r="C9">
        <v>44110</v>
      </c>
      <c r="D9">
        <v>8</v>
      </c>
      <c r="E9">
        <f>43*((14+14+14)/3)</f>
        <v>602</v>
      </c>
      <c r="F9">
        <v>1</v>
      </c>
    </row>
    <row r="10" spans="1:10" x14ac:dyDescent="0.25">
      <c r="A10" t="s">
        <v>2</v>
      </c>
      <c r="B10" s="1" t="s">
        <v>1</v>
      </c>
      <c r="C10">
        <v>44110</v>
      </c>
      <c r="D10">
        <v>9</v>
      </c>
      <c r="E10">
        <f>40*((12+12+11)/3)</f>
        <v>466.66666666666663</v>
      </c>
      <c r="F10">
        <v>1</v>
      </c>
    </row>
    <row r="11" spans="1:10" x14ac:dyDescent="0.25">
      <c r="A11" t="s">
        <v>2</v>
      </c>
      <c r="B11" s="1" t="s">
        <v>1</v>
      </c>
      <c r="C11">
        <v>44111</v>
      </c>
      <c r="D11">
        <v>10</v>
      </c>
      <c r="E11">
        <f>49*((14+12+13)/3)</f>
        <v>637</v>
      </c>
      <c r="F11">
        <v>1</v>
      </c>
    </row>
    <row r="12" spans="1:10" x14ac:dyDescent="0.25">
      <c r="A12" t="s">
        <v>2</v>
      </c>
      <c r="B12" s="1" t="s">
        <v>1</v>
      </c>
      <c r="C12">
        <v>44111</v>
      </c>
      <c r="D12">
        <v>11</v>
      </c>
      <c r="E12">
        <f>51*((15+12+14)/3)</f>
        <v>697</v>
      </c>
      <c r="F12">
        <v>1</v>
      </c>
    </row>
    <row r="13" spans="1:10" x14ac:dyDescent="0.25">
      <c r="A13" t="s">
        <v>2</v>
      </c>
      <c r="B13" s="1" t="s">
        <v>1</v>
      </c>
      <c r="C13">
        <v>44111</v>
      </c>
      <c r="D13">
        <v>12</v>
      </c>
      <c r="E13">
        <f>47*((10+12+11)/3)</f>
        <v>517</v>
      </c>
      <c r="F13">
        <v>1</v>
      </c>
    </row>
    <row r="14" spans="1:10" x14ac:dyDescent="0.25">
      <c r="A14" t="s">
        <v>2</v>
      </c>
      <c r="B14" s="1" t="s">
        <v>1</v>
      </c>
      <c r="C14">
        <v>44111</v>
      </c>
      <c r="D14">
        <v>13</v>
      </c>
      <c r="E14">
        <f>35*((14+15+15)/3)</f>
        <v>513.33333333333326</v>
      </c>
      <c r="F14">
        <v>1</v>
      </c>
    </row>
    <row r="15" spans="1:10" x14ac:dyDescent="0.25">
      <c r="A15" t="s">
        <v>2</v>
      </c>
      <c r="B15" s="1" t="s">
        <v>1</v>
      </c>
      <c r="C15">
        <v>44111</v>
      </c>
      <c r="D15">
        <v>14</v>
      </c>
      <c r="E15">
        <f>40*((13+12+11)/3)</f>
        <v>480</v>
      </c>
      <c r="F15">
        <v>1</v>
      </c>
    </row>
    <row r="16" spans="1:10" x14ac:dyDescent="0.25">
      <c r="A16" t="s">
        <v>2</v>
      </c>
      <c r="B16" s="1" t="s">
        <v>1</v>
      </c>
      <c r="C16">
        <v>44111</v>
      </c>
      <c r="D16">
        <v>15</v>
      </c>
      <c r="E16">
        <f>44*((10+15+12)/3)</f>
        <v>542.66666666666674</v>
      </c>
      <c r="F16">
        <v>1</v>
      </c>
    </row>
    <row r="17" spans="1:6" x14ac:dyDescent="0.25">
      <c r="A17" t="s">
        <v>2</v>
      </c>
      <c r="B17" s="1" t="s">
        <v>1</v>
      </c>
      <c r="C17">
        <v>44111</v>
      </c>
      <c r="D17">
        <v>16</v>
      </c>
      <c r="E17">
        <f>41*((12+16+14)/3)</f>
        <v>574</v>
      </c>
      <c r="F17">
        <v>1</v>
      </c>
    </row>
    <row r="18" spans="1:6" x14ac:dyDescent="0.25">
      <c r="A18" t="s">
        <v>2</v>
      </c>
      <c r="B18" s="1" t="s">
        <v>1</v>
      </c>
      <c r="C18">
        <v>44111</v>
      </c>
      <c r="D18">
        <v>17</v>
      </c>
      <c r="E18">
        <f>32*((12+10+11)/3)</f>
        <v>352</v>
      </c>
      <c r="F18">
        <v>1</v>
      </c>
    </row>
    <row r="19" spans="1:6" x14ac:dyDescent="0.25">
      <c r="A19" t="s">
        <v>2</v>
      </c>
      <c r="B19" s="1" t="s">
        <v>1</v>
      </c>
      <c r="C19">
        <v>44111</v>
      </c>
      <c r="D19">
        <v>18</v>
      </c>
      <c r="E19">
        <f>44*((12+12+10)/3)</f>
        <v>498.66666666666669</v>
      </c>
      <c r="F19">
        <v>1</v>
      </c>
    </row>
    <row r="20" spans="1:6" x14ac:dyDescent="0.25">
      <c r="A20" t="s">
        <v>2</v>
      </c>
      <c r="B20" s="1" t="s">
        <v>1</v>
      </c>
      <c r="C20">
        <v>44111</v>
      </c>
      <c r="D20">
        <v>19</v>
      </c>
      <c r="E20">
        <f>44*((13+12+11)/3)</f>
        <v>528</v>
      </c>
      <c r="F20">
        <v>1</v>
      </c>
    </row>
    <row r="21" spans="1:6" x14ac:dyDescent="0.25">
      <c r="A21" t="s">
        <v>2</v>
      </c>
      <c r="B21" s="1" t="s">
        <v>1</v>
      </c>
      <c r="C21">
        <v>44111</v>
      </c>
      <c r="D21">
        <v>20</v>
      </c>
      <c r="E21">
        <f>37*((11+12+11)/3)</f>
        <v>419.33333333333337</v>
      </c>
      <c r="F21">
        <v>1</v>
      </c>
    </row>
    <row r="22" spans="1:6" x14ac:dyDescent="0.25">
      <c r="A22" t="s">
        <v>2</v>
      </c>
      <c r="B22" s="1" t="s">
        <v>1</v>
      </c>
      <c r="C22">
        <v>44111</v>
      </c>
      <c r="D22">
        <v>21</v>
      </c>
      <c r="E22">
        <f>46*((12+14+13)/3)</f>
        <v>598</v>
      </c>
      <c r="F22">
        <v>1</v>
      </c>
    </row>
    <row r="23" spans="1:6" x14ac:dyDescent="0.25">
      <c r="A23" t="s">
        <v>2</v>
      </c>
      <c r="B23" s="1" t="s">
        <v>1</v>
      </c>
      <c r="C23">
        <v>44112</v>
      </c>
      <c r="D23">
        <v>22</v>
      </c>
      <c r="E23">
        <f>48*((12+12+10)/3)</f>
        <v>544</v>
      </c>
      <c r="F23">
        <v>1</v>
      </c>
    </row>
    <row r="24" spans="1:6" x14ac:dyDescent="0.25">
      <c r="A24" t="s">
        <v>2</v>
      </c>
      <c r="B24" s="1" t="s">
        <v>1</v>
      </c>
      <c r="C24">
        <v>44112</v>
      </c>
      <c r="D24">
        <v>23</v>
      </c>
      <c r="E24">
        <f>46*((16+15+15)/3)</f>
        <v>705.33333333333337</v>
      </c>
      <c r="F24">
        <v>1</v>
      </c>
    </row>
    <row r="25" spans="1:6" x14ac:dyDescent="0.25">
      <c r="A25" t="s">
        <v>2</v>
      </c>
      <c r="B25" s="1" t="s">
        <v>1</v>
      </c>
      <c r="C25">
        <v>44112</v>
      </c>
      <c r="D25">
        <v>24</v>
      </c>
      <c r="E25">
        <f>47*((14+14+15)/3)</f>
        <v>673.66666666666674</v>
      </c>
      <c r="F25">
        <v>1</v>
      </c>
    </row>
    <row r="26" spans="1:6" x14ac:dyDescent="0.25">
      <c r="A26" t="s">
        <v>2</v>
      </c>
      <c r="B26" s="1" t="s">
        <v>1</v>
      </c>
      <c r="C26">
        <v>44112</v>
      </c>
      <c r="D26">
        <v>25</v>
      </c>
      <c r="E26">
        <f>21*((11+12+11)/3)</f>
        <v>238</v>
      </c>
      <c r="F26">
        <v>1</v>
      </c>
    </row>
    <row r="27" spans="1:6" x14ac:dyDescent="0.25">
      <c r="A27" t="s">
        <v>2</v>
      </c>
      <c r="B27" s="1" t="s">
        <v>1</v>
      </c>
      <c r="C27">
        <v>44112</v>
      </c>
      <c r="D27">
        <v>26</v>
      </c>
      <c r="E27">
        <f>32*((9+12+11)/3)</f>
        <v>341.33333333333331</v>
      </c>
      <c r="F27">
        <v>1</v>
      </c>
    </row>
    <row r="28" spans="1:6" x14ac:dyDescent="0.25">
      <c r="A28" t="s">
        <v>2</v>
      </c>
      <c r="B28" s="1" t="s">
        <v>1</v>
      </c>
      <c r="C28">
        <v>44112</v>
      </c>
      <c r="D28">
        <v>27</v>
      </c>
      <c r="E28">
        <f>40*((12+12+11)/3)</f>
        <v>466.66666666666663</v>
      </c>
      <c r="F28">
        <v>1</v>
      </c>
    </row>
    <row r="29" spans="1:6" x14ac:dyDescent="0.25">
      <c r="A29" t="s">
        <v>2</v>
      </c>
      <c r="B29" s="1" t="s">
        <v>1</v>
      </c>
      <c r="C29">
        <v>44112</v>
      </c>
      <c r="D29">
        <v>28</v>
      </c>
      <c r="E29">
        <f>37*((14+12+13)/3)</f>
        <v>481</v>
      </c>
      <c r="F29">
        <v>1</v>
      </c>
    </row>
    <row r="30" spans="1:6" x14ac:dyDescent="0.25">
      <c r="A30" t="s">
        <v>2</v>
      </c>
      <c r="B30" s="1" t="s">
        <v>1</v>
      </c>
      <c r="C30">
        <v>44112</v>
      </c>
      <c r="D30">
        <v>29</v>
      </c>
      <c r="E30">
        <f>43*((11+12+11)/3)</f>
        <v>487.33333333333337</v>
      </c>
      <c r="F30">
        <v>1</v>
      </c>
    </row>
    <row r="31" spans="1:6" x14ac:dyDescent="0.25">
      <c r="A31" t="s">
        <v>2</v>
      </c>
      <c r="B31" s="1" t="s">
        <v>1</v>
      </c>
      <c r="C31">
        <v>44112</v>
      </c>
      <c r="D31">
        <v>30</v>
      </c>
      <c r="E31">
        <f>35*((10+10+11)/3)</f>
        <v>361.66666666666669</v>
      </c>
      <c r="F31">
        <v>1</v>
      </c>
    </row>
    <row r="32" spans="1:6" x14ac:dyDescent="0.25">
      <c r="A32" t="s">
        <v>2</v>
      </c>
      <c r="B32" s="1" t="s">
        <v>1</v>
      </c>
      <c r="C32">
        <v>44112</v>
      </c>
      <c r="D32">
        <v>31</v>
      </c>
      <c r="E32">
        <f>27*((10+11+11)/3)</f>
        <v>288</v>
      </c>
      <c r="F32">
        <v>1</v>
      </c>
    </row>
    <row r="33" spans="1:6" x14ac:dyDescent="0.25">
      <c r="A33" t="s">
        <v>2</v>
      </c>
      <c r="B33" s="1" t="s">
        <v>1</v>
      </c>
      <c r="C33">
        <v>44112</v>
      </c>
      <c r="D33">
        <v>32</v>
      </c>
      <c r="E33">
        <f>43*((10+12+14)/3)</f>
        <v>516</v>
      </c>
      <c r="F33">
        <v>1</v>
      </c>
    </row>
    <row r="34" spans="1:6" x14ac:dyDescent="0.25">
      <c r="A34" t="s">
        <v>2</v>
      </c>
      <c r="B34" s="1" t="s">
        <v>1</v>
      </c>
      <c r="C34">
        <v>44112</v>
      </c>
      <c r="D34">
        <v>33</v>
      </c>
      <c r="E34">
        <f>21*((11+12+11)/3)</f>
        <v>238</v>
      </c>
      <c r="F34">
        <v>1</v>
      </c>
    </row>
    <row r="35" spans="1:6" x14ac:dyDescent="0.25">
      <c r="A35" t="s">
        <v>2</v>
      </c>
      <c r="B35" s="1" t="s">
        <v>1</v>
      </c>
      <c r="C35">
        <v>44112</v>
      </c>
      <c r="D35">
        <v>34</v>
      </c>
      <c r="E35">
        <f>42*((14+12+14)/3)</f>
        <v>560</v>
      </c>
      <c r="F35">
        <v>1</v>
      </c>
    </row>
    <row r="36" spans="1:6" x14ac:dyDescent="0.25">
      <c r="A36" t="s">
        <v>2</v>
      </c>
      <c r="B36" s="1" t="s">
        <v>1</v>
      </c>
      <c r="C36">
        <v>44112</v>
      </c>
      <c r="D36">
        <v>35</v>
      </c>
      <c r="E36">
        <f>48*((12+12+14)/3)</f>
        <v>608</v>
      </c>
      <c r="F36">
        <v>1</v>
      </c>
    </row>
    <row r="37" spans="1:6" x14ac:dyDescent="0.25">
      <c r="A37" t="s">
        <v>2</v>
      </c>
      <c r="B37" s="1" t="s">
        <v>1</v>
      </c>
      <c r="C37">
        <v>44112</v>
      </c>
      <c r="D37">
        <v>36</v>
      </c>
      <c r="E37">
        <f>28*((9+10+11)/3)</f>
        <v>280</v>
      </c>
      <c r="F37">
        <v>1</v>
      </c>
    </row>
    <row r="38" spans="1:6" x14ac:dyDescent="0.25">
      <c r="A38" t="s">
        <v>2</v>
      </c>
      <c r="B38" s="1" t="s">
        <v>1</v>
      </c>
      <c r="C38">
        <v>44112</v>
      </c>
      <c r="D38">
        <v>37</v>
      </c>
      <c r="E38">
        <f>43*((13+12+15)/3)</f>
        <v>573.33333333333337</v>
      </c>
      <c r="F38">
        <v>1</v>
      </c>
    </row>
    <row r="39" spans="1:6" x14ac:dyDescent="0.25">
      <c r="A39" t="s">
        <v>2</v>
      </c>
      <c r="B39" s="1" t="s">
        <v>1</v>
      </c>
      <c r="C39">
        <v>44112</v>
      </c>
      <c r="D39">
        <v>38</v>
      </c>
      <c r="E39">
        <f>36*((12+13+14)/3)</f>
        <v>468</v>
      </c>
      <c r="F39">
        <v>1</v>
      </c>
    </row>
    <row r="40" spans="1:6" x14ac:dyDescent="0.25">
      <c r="A40" t="s">
        <v>2</v>
      </c>
      <c r="B40" s="1" t="s">
        <v>1</v>
      </c>
      <c r="C40">
        <v>44112</v>
      </c>
      <c r="D40">
        <v>39</v>
      </c>
      <c r="E40">
        <f>21*((9+8+10)/3)</f>
        <v>189</v>
      </c>
      <c r="F40">
        <v>1</v>
      </c>
    </row>
    <row r="41" spans="1:6" x14ac:dyDescent="0.25">
      <c r="A41" t="s">
        <v>2</v>
      </c>
      <c r="B41" s="1" t="s">
        <v>1</v>
      </c>
      <c r="C41">
        <v>44113</v>
      </c>
      <c r="D41">
        <v>40</v>
      </c>
      <c r="E41">
        <f>21*((10+10+11)/3)</f>
        <v>217</v>
      </c>
      <c r="F41">
        <v>1</v>
      </c>
    </row>
    <row r="42" spans="1:6" x14ac:dyDescent="0.25">
      <c r="A42" t="s">
        <v>2</v>
      </c>
      <c r="B42" s="1" t="s">
        <v>1</v>
      </c>
      <c r="C42">
        <v>44113</v>
      </c>
      <c r="D42">
        <v>41</v>
      </c>
      <c r="E42">
        <f>20*((10+10+11)/3)</f>
        <v>206.66666666666669</v>
      </c>
      <c r="F42">
        <v>0</v>
      </c>
    </row>
    <row r="43" spans="1:6" x14ac:dyDescent="0.25">
      <c r="A43" t="s">
        <v>2</v>
      </c>
      <c r="B43" s="1" t="s">
        <v>1</v>
      </c>
      <c r="C43">
        <v>44113</v>
      </c>
      <c r="D43">
        <v>42</v>
      </c>
      <c r="E43">
        <f>21*((11+12+11)/3)</f>
        <v>238</v>
      </c>
      <c r="F43">
        <v>1</v>
      </c>
    </row>
    <row r="44" spans="1:6" x14ac:dyDescent="0.25">
      <c r="A44" t="s">
        <v>2</v>
      </c>
      <c r="B44" s="1" t="s">
        <v>1</v>
      </c>
      <c r="C44">
        <v>44113</v>
      </c>
      <c r="D44">
        <v>43</v>
      </c>
      <c r="E44">
        <f>43*((14+15+14)/3)</f>
        <v>616.33333333333337</v>
      </c>
      <c r="F44">
        <v>1</v>
      </c>
    </row>
    <row r="45" spans="1:6" x14ac:dyDescent="0.25">
      <c r="A45" t="s">
        <v>2</v>
      </c>
      <c r="B45" s="1" t="s">
        <v>1</v>
      </c>
      <c r="C45">
        <v>44113</v>
      </c>
      <c r="D45">
        <v>44</v>
      </c>
      <c r="E45">
        <f>14*((10+9+11)/3)</f>
        <v>140</v>
      </c>
      <c r="F45">
        <v>1</v>
      </c>
    </row>
    <row r="46" spans="1:6" x14ac:dyDescent="0.25">
      <c r="A46" t="s">
        <v>2</v>
      </c>
      <c r="B46" s="1" t="s">
        <v>1</v>
      </c>
      <c r="C46">
        <v>44113</v>
      </c>
      <c r="D46">
        <v>45</v>
      </c>
      <c r="E46">
        <f>21*((10+10+10)/3)</f>
        <v>210</v>
      </c>
      <c r="F46">
        <v>1</v>
      </c>
    </row>
    <row r="47" spans="1:6" x14ac:dyDescent="0.25">
      <c r="A47" t="s">
        <v>2</v>
      </c>
      <c r="B47" s="1" t="s">
        <v>1</v>
      </c>
      <c r="C47">
        <v>44113</v>
      </c>
      <c r="D47">
        <v>46</v>
      </c>
      <c r="E47">
        <f>20*((10+11+11)/3)</f>
        <v>213.33333333333331</v>
      </c>
      <c r="F47">
        <v>1</v>
      </c>
    </row>
    <row r="48" spans="1:6" x14ac:dyDescent="0.25">
      <c r="A48" t="s">
        <v>2</v>
      </c>
      <c r="B48" s="1" t="s">
        <v>1</v>
      </c>
      <c r="C48">
        <v>44113</v>
      </c>
      <c r="D48">
        <v>47</v>
      </c>
      <c r="E48">
        <f>21*((12+14+14)/3)</f>
        <v>280</v>
      </c>
      <c r="F48">
        <v>1</v>
      </c>
    </row>
    <row r="49" spans="1:6" x14ac:dyDescent="0.25">
      <c r="A49" t="s">
        <v>2</v>
      </c>
      <c r="B49" s="1" t="s">
        <v>1</v>
      </c>
      <c r="C49">
        <v>44113</v>
      </c>
      <c r="D49">
        <v>48</v>
      </c>
      <c r="E49">
        <f>41*((12+13+13)/3)</f>
        <v>519.33333333333326</v>
      </c>
      <c r="F49">
        <v>1</v>
      </c>
    </row>
    <row r="50" spans="1:6" x14ac:dyDescent="0.25">
      <c r="A50" t="s">
        <v>2</v>
      </c>
      <c r="B50" s="1" t="s">
        <v>1</v>
      </c>
      <c r="C50">
        <v>44113</v>
      </c>
      <c r="D50">
        <v>49</v>
      </c>
      <c r="E50">
        <f>19*((11+10+11)/3)</f>
        <v>202.66666666666666</v>
      </c>
      <c r="F50">
        <v>1</v>
      </c>
    </row>
    <row r="51" spans="1:6" x14ac:dyDescent="0.25">
      <c r="A51" t="s">
        <v>2</v>
      </c>
      <c r="B51" s="1" t="s">
        <v>1</v>
      </c>
      <c r="C51">
        <v>44113</v>
      </c>
      <c r="D51">
        <v>50</v>
      </c>
      <c r="E51">
        <f>39*((10+12+14)/3)</f>
        <v>468</v>
      </c>
      <c r="F51">
        <v>1</v>
      </c>
    </row>
    <row r="52" spans="1:6" x14ac:dyDescent="0.25">
      <c r="A52" t="s">
        <v>2</v>
      </c>
      <c r="B52" s="1" t="s">
        <v>1</v>
      </c>
      <c r="C52">
        <v>44113</v>
      </c>
      <c r="D52">
        <v>51</v>
      </c>
      <c r="E52">
        <f>28*((11+10+11)/3)</f>
        <v>298.66666666666663</v>
      </c>
      <c r="F52">
        <v>1</v>
      </c>
    </row>
    <row r="53" spans="1:6" x14ac:dyDescent="0.25">
      <c r="A53" t="s">
        <v>2</v>
      </c>
      <c r="B53" s="1" t="s">
        <v>1</v>
      </c>
      <c r="C53">
        <v>44114</v>
      </c>
      <c r="D53">
        <v>52</v>
      </c>
      <c r="E53">
        <f>22*((12+12+8)/3)</f>
        <v>234.66666666666666</v>
      </c>
      <c r="F53">
        <v>1</v>
      </c>
    </row>
    <row r="54" spans="1:6" x14ac:dyDescent="0.25">
      <c r="A54" t="s">
        <v>2</v>
      </c>
      <c r="B54" s="1" t="s">
        <v>1</v>
      </c>
      <c r="C54">
        <v>44114</v>
      </c>
      <c r="D54">
        <v>53</v>
      </c>
      <c r="E54">
        <f>25*((10+12+11)/3)</f>
        <v>275</v>
      </c>
      <c r="F54">
        <v>1</v>
      </c>
    </row>
    <row r="55" spans="1:6" x14ac:dyDescent="0.25">
      <c r="A55" t="s">
        <v>2</v>
      </c>
      <c r="B55" s="1" t="s">
        <v>1</v>
      </c>
      <c r="C55">
        <v>44114</v>
      </c>
      <c r="D55">
        <v>54</v>
      </c>
      <c r="E55">
        <f>25*((12+12+13)/3)</f>
        <v>308.33333333333337</v>
      </c>
      <c r="F55">
        <v>1</v>
      </c>
    </row>
    <row r="56" spans="1:6" x14ac:dyDescent="0.25">
      <c r="A56" t="s">
        <v>2</v>
      </c>
      <c r="B56" s="1" t="s">
        <v>1</v>
      </c>
      <c r="C56">
        <v>44114</v>
      </c>
      <c r="D56">
        <v>55</v>
      </c>
      <c r="E56">
        <f>20*((12+12+11)/3)</f>
        <v>233.33333333333331</v>
      </c>
      <c r="F56">
        <v>1</v>
      </c>
    </row>
    <row r="57" spans="1:6" x14ac:dyDescent="0.25">
      <c r="A57" t="s">
        <v>2</v>
      </c>
      <c r="B57" s="1" t="s">
        <v>1</v>
      </c>
      <c r="C57">
        <v>44114</v>
      </c>
      <c r="D57">
        <v>56</v>
      </c>
      <c r="E57">
        <f>44*((12+12+11)/3)</f>
        <v>513.33333333333326</v>
      </c>
      <c r="F57">
        <v>1</v>
      </c>
    </row>
    <row r="58" spans="1:6" x14ac:dyDescent="0.25">
      <c r="A58" t="s">
        <v>2</v>
      </c>
      <c r="B58" s="1" t="s">
        <v>1</v>
      </c>
      <c r="C58">
        <v>44114</v>
      </c>
      <c r="D58">
        <v>57</v>
      </c>
      <c r="E58">
        <f>46*((12+12+14)/3)</f>
        <v>582.66666666666663</v>
      </c>
      <c r="F58">
        <v>1</v>
      </c>
    </row>
    <row r="59" spans="1:6" x14ac:dyDescent="0.25">
      <c r="A59" t="s">
        <v>2</v>
      </c>
      <c r="B59" s="1" t="s">
        <v>1</v>
      </c>
      <c r="C59">
        <v>44114</v>
      </c>
      <c r="D59">
        <v>58</v>
      </c>
      <c r="E59">
        <f>24*((9+10+11)/3)</f>
        <v>240</v>
      </c>
      <c r="F59">
        <v>1</v>
      </c>
    </row>
    <row r="60" spans="1:6" x14ac:dyDescent="0.25">
      <c r="A60" t="s">
        <v>2</v>
      </c>
      <c r="B60" s="1" t="s">
        <v>1</v>
      </c>
      <c r="C60">
        <v>44114</v>
      </c>
      <c r="D60">
        <v>59</v>
      </c>
      <c r="E60">
        <f>23*((10+10+9)/3)</f>
        <v>222.33333333333331</v>
      </c>
      <c r="F60">
        <v>1</v>
      </c>
    </row>
    <row r="61" spans="1:6" x14ac:dyDescent="0.25">
      <c r="A61" t="s">
        <v>2</v>
      </c>
      <c r="B61" s="1" t="s">
        <v>1</v>
      </c>
      <c r="C61">
        <v>44115</v>
      </c>
      <c r="D61">
        <v>60</v>
      </c>
      <c r="E61">
        <f>24*((10+11+11)/3)</f>
        <v>256</v>
      </c>
      <c r="F61">
        <v>1</v>
      </c>
    </row>
    <row r="62" spans="1:6" x14ac:dyDescent="0.25">
      <c r="A62" t="s">
        <v>2</v>
      </c>
      <c r="B62" s="1" t="s">
        <v>1</v>
      </c>
      <c r="C62">
        <v>44115</v>
      </c>
      <c r="D62">
        <v>61</v>
      </c>
      <c r="E62">
        <f>16*((8+7+7)/3)</f>
        <v>117.33333333333333</v>
      </c>
      <c r="F62">
        <v>1</v>
      </c>
    </row>
    <row r="63" spans="1:6" x14ac:dyDescent="0.25">
      <c r="A63" t="s">
        <v>2</v>
      </c>
      <c r="B63" s="1" t="s">
        <v>1</v>
      </c>
      <c r="C63">
        <v>44115</v>
      </c>
      <c r="D63">
        <v>62</v>
      </c>
      <c r="E63">
        <f>21*((12+12+13)/3)</f>
        <v>259</v>
      </c>
      <c r="F63">
        <v>1</v>
      </c>
    </row>
    <row r="64" spans="1:6" x14ac:dyDescent="0.25">
      <c r="A64" t="s">
        <v>2</v>
      </c>
      <c r="B64" s="1" t="s">
        <v>1</v>
      </c>
      <c r="C64">
        <v>44115</v>
      </c>
      <c r="D64">
        <v>63</v>
      </c>
      <c r="E64">
        <f>21*((8+8+8)/3)</f>
        <v>168</v>
      </c>
      <c r="F64">
        <v>1</v>
      </c>
    </row>
    <row r="65" spans="1:10" x14ac:dyDescent="0.25">
      <c r="A65" t="s">
        <v>2</v>
      </c>
      <c r="B65" s="1" t="s">
        <v>1</v>
      </c>
      <c r="C65">
        <v>44115</v>
      </c>
      <c r="D65">
        <v>64</v>
      </c>
      <c r="E65">
        <f>47*((12+12+13)/3)</f>
        <v>579.66666666666674</v>
      </c>
      <c r="F65">
        <v>1</v>
      </c>
    </row>
    <row r="66" spans="1:10" x14ac:dyDescent="0.25">
      <c r="A66" t="s">
        <v>2</v>
      </c>
      <c r="B66" s="1" t="s">
        <v>1</v>
      </c>
      <c r="C66">
        <v>44115</v>
      </c>
      <c r="D66">
        <v>65</v>
      </c>
      <c r="E66">
        <f>26*((13+14+14)/3)</f>
        <v>355.33333333333331</v>
      </c>
      <c r="F66">
        <v>1</v>
      </c>
    </row>
    <row r="67" spans="1:10" x14ac:dyDescent="0.25">
      <c r="A67" t="s">
        <v>2</v>
      </c>
      <c r="B67" s="1" t="s">
        <v>1</v>
      </c>
      <c r="C67">
        <v>44116</v>
      </c>
      <c r="D67">
        <v>66</v>
      </c>
      <c r="E67">
        <f>12*((4+7+7)/3)</f>
        <v>72</v>
      </c>
      <c r="F67">
        <v>1</v>
      </c>
    </row>
    <row r="68" spans="1:10" x14ac:dyDescent="0.25">
      <c r="A68" t="s">
        <v>2</v>
      </c>
      <c r="B68" s="1" t="s">
        <v>1</v>
      </c>
      <c r="C68">
        <v>44116</v>
      </c>
      <c r="D68">
        <v>67</v>
      </c>
      <c r="E68">
        <f>27*((11+11+11)/3)</f>
        <v>297</v>
      </c>
      <c r="F68">
        <v>1</v>
      </c>
    </row>
    <row r="69" spans="1:10" x14ac:dyDescent="0.25">
      <c r="A69" t="s">
        <v>2</v>
      </c>
      <c r="B69" s="1" t="s">
        <v>1</v>
      </c>
      <c r="C69">
        <v>44116</v>
      </c>
      <c r="D69">
        <v>68</v>
      </c>
      <c r="E69">
        <f>18*((12+12+11)/3)</f>
        <v>210</v>
      </c>
      <c r="F69">
        <v>1</v>
      </c>
      <c r="G69">
        <f>COUNTA(E2:E69)</f>
        <v>68</v>
      </c>
      <c r="H69">
        <f>SUM(F2:F69)</f>
        <v>67</v>
      </c>
      <c r="I69">
        <f>AVERAGE(E2:E69)</f>
        <v>412.0539215686274</v>
      </c>
      <c r="J69">
        <f>_xlfn.STDEV.S(E2:E69)</f>
        <v>169.89390514656694</v>
      </c>
    </row>
    <row r="70" spans="1:10" x14ac:dyDescent="0.25">
      <c r="A70" t="s">
        <v>2</v>
      </c>
      <c r="B70" s="2" t="s">
        <v>22</v>
      </c>
      <c r="C70">
        <v>44110</v>
      </c>
      <c r="D70">
        <v>1</v>
      </c>
      <c r="E70">
        <f>48*((14+14+10)/3)</f>
        <v>608</v>
      </c>
      <c r="F70">
        <v>1</v>
      </c>
    </row>
    <row r="71" spans="1:10" x14ac:dyDescent="0.25">
      <c r="A71" t="s">
        <v>2</v>
      </c>
      <c r="B71" s="2" t="s">
        <v>22</v>
      </c>
      <c r="C71">
        <v>44110</v>
      </c>
      <c r="D71">
        <v>2</v>
      </c>
      <c r="E71">
        <f>42*((12+12+14)/3)</f>
        <v>532</v>
      </c>
      <c r="F71">
        <v>1</v>
      </c>
    </row>
    <row r="72" spans="1:10" x14ac:dyDescent="0.25">
      <c r="A72" t="s">
        <v>2</v>
      </c>
      <c r="B72" s="2" t="s">
        <v>22</v>
      </c>
      <c r="C72">
        <v>44110</v>
      </c>
      <c r="D72">
        <v>3</v>
      </c>
      <c r="E72">
        <f>43*((13+14+10)/3)</f>
        <v>530.33333333333337</v>
      </c>
      <c r="F72">
        <v>1</v>
      </c>
    </row>
    <row r="73" spans="1:10" x14ac:dyDescent="0.25">
      <c r="A73" t="s">
        <v>2</v>
      </c>
      <c r="B73" s="2" t="s">
        <v>22</v>
      </c>
      <c r="C73">
        <v>44110</v>
      </c>
      <c r="D73">
        <v>4</v>
      </c>
      <c r="E73">
        <f>42*((12+12+13)/3)</f>
        <v>518</v>
      </c>
      <c r="F73">
        <v>1</v>
      </c>
    </row>
    <row r="74" spans="1:10" x14ac:dyDescent="0.25">
      <c r="A74" t="s">
        <v>2</v>
      </c>
      <c r="B74" s="2" t="s">
        <v>22</v>
      </c>
      <c r="C74">
        <v>44110</v>
      </c>
      <c r="D74">
        <v>5</v>
      </c>
      <c r="E74">
        <f>42*((14+12+11)/3)</f>
        <v>518</v>
      </c>
      <c r="F74">
        <v>1</v>
      </c>
    </row>
    <row r="75" spans="1:10" x14ac:dyDescent="0.25">
      <c r="A75" t="s">
        <v>2</v>
      </c>
      <c r="B75" s="2" t="s">
        <v>22</v>
      </c>
      <c r="C75">
        <v>44110</v>
      </c>
      <c r="D75">
        <v>6</v>
      </c>
      <c r="E75">
        <f>40*((12+12+11)/3)</f>
        <v>466.66666666666663</v>
      </c>
      <c r="F75">
        <v>1</v>
      </c>
    </row>
    <row r="76" spans="1:10" x14ac:dyDescent="0.25">
      <c r="A76" t="s">
        <v>2</v>
      </c>
      <c r="B76" s="2" t="s">
        <v>22</v>
      </c>
      <c r="C76">
        <v>44110</v>
      </c>
      <c r="D76">
        <v>7</v>
      </c>
      <c r="E76">
        <f>49*((16+15+14)/3)</f>
        <v>735</v>
      </c>
      <c r="F76">
        <v>1</v>
      </c>
    </row>
    <row r="77" spans="1:10" x14ac:dyDescent="0.25">
      <c r="A77" t="s">
        <v>2</v>
      </c>
      <c r="B77" s="2" t="s">
        <v>22</v>
      </c>
      <c r="C77">
        <v>44110</v>
      </c>
      <c r="D77">
        <v>8</v>
      </c>
      <c r="E77">
        <f>36*((12+14+13)/3)</f>
        <v>468</v>
      </c>
      <c r="F77">
        <v>1</v>
      </c>
    </row>
    <row r="78" spans="1:10" x14ac:dyDescent="0.25">
      <c r="A78" t="s">
        <v>2</v>
      </c>
      <c r="B78" s="2" t="s">
        <v>22</v>
      </c>
      <c r="C78">
        <v>44110</v>
      </c>
      <c r="D78">
        <v>9</v>
      </c>
      <c r="E78">
        <f>52*((12+12+13)/3)</f>
        <v>641.33333333333337</v>
      </c>
      <c r="F78">
        <v>1</v>
      </c>
    </row>
    <row r="79" spans="1:10" x14ac:dyDescent="0.25">
      <c r="A79" t="s">
        <v>2</v>
      </c>
      <c r="B79" s="2" t="s">
        <v>22</v>
      </c>
      <c r="C79">
        <v>44110</v>
      </c>
      <c r="D79">
        <v>10</v>
      </c>
      <c r="E79">
        <f>45*((13+12+11)/3)</f>
        <v>540</v>
      </c>
      <c r="F79">
        <v>1</v>
      </c>
    </row>
    <row r="80" spans="1:10" x14ac:dyDescent="0.25">
      <c r="A80" t="s">
        <v>2</v>
      </c>
      <c r="B80" s="2" t="s">
        <v>22</v>
      </c>
      <c r="C80">
        <v>44111</v>
      </c>
      <c r="D80">
        <v>11</v>
      </c>
      <c r="E80">
        <f>48*((10+12+13)/3)</f>
        <v>560</v>
      </c>
      <c r="F80">
        <v>1</v>
      </c>
    </row>
    <row r="81" spans="1:6" x14ac:dyDescent="0.25">
      <c r="A81" t="s">
        <v>2</v>
      </c>
      <c r="B81" s="2" t="s">
        <v>22</v>
      </c>
      <c r="C81">
        <v>44111</v>
      </c>
      <c r="D81">
        <v>12</v>
      </c>
      <c r="E81">
        <f>47*((17+16+16)/3)</f>
        <v>767.66666666666663</v>
      </c>
      <c r="F81">
        <v>1</v>
      </c>
    </row>
    <row r="82" spans="1:6" x14ac:dyDescent="0.25">
      <c r="A82" t="s">
        <v>2</v>
      </c>
      <c r="B82" s="2" t="s">
        <v>22</v>
      </c>
      <c r="C82">
        <v>44111</v>
      </c>
      <c r="D82">
        <v>13</v>
      </c>
      <c r="E82">
        <f>44*((12+10+10)/3)</f>
        <v>469.33333333333331</v>
      </c>
      <c r="F82">
        <v>1</v>
      </c>
    </row>
    <row r="83" spans="1:6" x14ac:dyDescent="0.25">
      <c r="A83" t="s">
        <v>2</v>
      </c>
      <c r="B83" s="2" t="s">
        <v>22</v>
      </c>
      <c r="C83">
        <v>44111</v>
      </c>
      <c r="D83">
        <v>14</v>
      </c>
      <c r="E83">
        <f>44*((10+16+11)/3)</f>
        <v>542.66666666666674</v>
      </c>
      <c r="F83">
        <v>1</v>
      </c>
    </row>
    <row r="84" spans="1:6" x14ac:dyDescent="0.25">
      <c r="A84" t="s">
        <v>2</v>
      </c>
      <c r="B84" s="2" t="s">
        <v>22</v>
      </c>
      <c r="C84">
        <v>44111</v>
      </c>
      <c r="D84">
        <v>15</v>
      </c>
      <c r="E84">
        <f>40*((12+12+15)/3)</f>
        <v>520</v>
      </c>
      <c r="F84">
        <v>1</v>
      </c>
    </row>
    <row r="85" spans="1:6" x14ac:dyDescent="0.25">
      <c r="A85" t="s">
        <v>2</v>
      </c>
      <c r="B85" s="2" t="s">
        <v>22</v>
      </c>
      <c r="C85">
        <v>44111</v>
      </c>
      <c r="D85">
        <v>16</v>
      </c>
      <c r="E85">
        <f>49*((10+14+11)/3)</f>
        <v>571.66666666666663</v>
      </c>
      <c r="F85">
        <v>1</v>
      </c>
    </row>
    <row r="86" spans="1:6" x14ac:dyDescent="0.25">
      <c r="A86" t="s">
        <v>2</v>
      </c>
      <c r="B86" s="2" t="s">
        <v>22</v>
      </c>
      <c r="C86">
        <v>44111</v>
      </c>
      <c r="D86">
        <v>17</v>
      </c>
      <c r="E86">
        <f>45*((10+10+11)/3)</f>
        <v>465</v>
      </c>
      <c r="F86">
        <v>1</v>
      </c>
    </row>
    <row r="87" spans="1:6" x14ac:dyDescent="0.25">
      <c r="A87" t="s">
        <v>2</v>
      </c>
      <c r="B87" s="2" t="s">
        <v>22</v>
      </c>
      <c r="C87">
        <v>44111</v>
      </c>
      <c r="D87">
        <v>18</v>
      </c>
      <c r="E87">
        <f>48*((15+14+14)/3)</f>
        <v>688</v>
      </c>
      <c r="F87">
        <v>1</v>
      </c>
    </row>
    <row r="88" spans="1:6" x14ac:dyDescent="0.25">
      <c r="A88" t="s">
        <v>2</v>
      </c>
      <c r="B88" s="2" t="s">
        <v>22</v>
      </c>
      <c r="C88">
        <v>44111</v>
      </c>
      <c r="D88">
        <v>19</v>
      </c>
      <c r="E88">
        <f>41*((12+14+14)/3)</f>
        <v>546.66666666666674</v>
      </c>
      <c r="F88">
        <v>1</v>
      </c>
    </row>
    <row r="89" spans="1:6" x14ac:dyDescent="0.25">
      <c r="A89" t="s">
        <v>2</v>
      </c>
      <c r="B89" s="2" t="s">
        <v>22</v>
      </c>
      <c r="C89">
        <v>44111</v>
      </c>
      <c r="D89">
        <v>20</v>
      </c>
      <c r="E89">
        <f>47*((12+12+11)/3)</f>
        <v>548.33333333333326</v>
      </c>
      <c r="F89">
        <v>1</v>
      </c>
    </row>
    <row r="90" spans="1:6" x14ac:dyDescent="0.25">
      <c r="A90" t="s">
        <v>2</v>
      </c>
      <c r="B90" s="2" t="s">
        <v>22</v>
      </c>
      <c r="C90">
        <v>44111</v>
      </c>
      <c r="D90">
        <v>21</v>
      </c>
      <c r="E90">
        <f>41*((10+12+11)/3)</f>
        <v>451</v>
      </c>
      <c r="F90">
        <v>1</v>
      </c>
    </row>
    <row r="91" spans="1:6" x14ac:dyDescent="0.25">
      <c r="A91" t="s">
        <v>2</v>
      </c>
      <c r="B91" s="2" t="s">
        <v>22</v>
      </c>
      <c r="C91">
        <v>44111</v>
      </c>
      <c r="D91">
        <v>22</v>
      </c>
      <c r="E91">
        <f>45*((12+10+11)/3)</f>
        <v>495</v>
      </c>
      <c r="F91">
        <v>1</v>
      </c>
    </row>
    <row r="92" spans="1:6" x14ac:dyDescent="0.25">
      <c r="A92" t="s">
        <v>2</v>
      </c>
      <c r="B92" s="2" t="s">
        <v>22</v>
      </c>
      <c r="C92">
        <v>44111</v>
      </c>
      <c r="D92">
        <v>23</v>
      </c>
      <c r="E92">
        <f>48*((12+12+14)/3)</f>
        <v>608</v>
      </c>
      <c r="F92">
        <v>1</v>
      </c>
    </row>
    <row r="93" spans="1:6" x14ac:dyDescent="0.25">
      <c r="A93" t="s">
        <v>2</v>
      </c>
      <c r="B93" s="2" t="s">
        <v>22</v>
      </c>
      <c r="C93">
        <v>44111</v>
      </c>
      <c r="D93">
        <v>24</v>
      </c>
      <c r="E93">
        <f>34*((12+11+11)/3)</f>
        <v>385.33333333333337</v>
      </c>
      <c r="F93">
        <v>1</v>
      </c>
    </row>
    <row r="94" spans="1:6" x14ac:dyDescent="0.25">
      <c r="A94" t="s">
        <v>2</v>
      </c>
      <c r="B94" s="2" t="s">
        <v>22</v>
      </c>
      <c r="C94">
        <v>44112</v>
      </c>
      <c r="D94">
        <v>25</v>
      </c>
      <c r="E94">
        <f>47*((12+12+11)/3)</f>
        <v>548.33333333333326</v>
      </c>
      <c r="F94">
        <v>1</v>
      </c>
    </row>
    <row r="95" spans="1:6" x14ac:dyDescent="0.25">
      <c r="A95" t="s">
        <v>2</v>
      </c>
      <c r="B95" s="2" t="s">
        <v>22</v>
      </c>
      <c r="C95">
        <v>44112</v>
      </c>
      <c r="D95">
        <v>26</v>
      </c>
      <c r="E95">
        <f>28*((12+12+11)/3)</f>
        <v>326.66666666666663</v>
      </c>
      <c r="F95">
        <v>1</v>
      </c>
    </row>
    <row r="96" spans="1:6" x14ac:dyDescent="0.25">
      <c r="A96" t="s">
        <v>2</v>
      </c>
      <c r="B96" s="2" t="s">
        <v>22</v>
      </c>
      <c r="C96">
        <v>44112</v>
      </c>
      <c r="D96">
        <v>27</v>
      </c>
      <c r="E96">
        <f>34*((14+12+13)/3)</f>
        <v>442</v>
      </c>
      <c r="F96">
        <v>1</v>
      </c>
    </row>
    <row r="97" spans="1:6" x14ac:dyDescent="0.25">
      <c r="A97" t="s">
        <v>2</v>
      </c>
      <c r="B97" s="2" t="s">
        <v>22</v>
      </c>
      <c r="C97">
        <v>44112</v>
      </c>
      <c r="D97">
        <v>28</v>
      </c>
      <c r="E97">
        <f>25*((10+12+11)/3)</f>
        <v>275</v>
      </c>
      <c r="F97">
        <v>1</v>
      </c>
    </row>
    <row r="98" spans="1:6" x14ac:dyDescent="0.25">
      <c r="A98" t="s">
        <v>2</v>
      </c>
      <c r="B98" s="2" t="s">
        <v>22</v>
      </c>
      <c r="C98">
        <v>44112</v>
      </c>
      <c r="D98">
        <v>29</v>
      </c>
      <c r="E98">
        <f>42*((12+13+14)/3)</f>
        <v>546</v>
      </c>
      <c r="F98">
        <v>1</v>
      </c>
    </row>
    <row r="99" spans="1:6" x14ac:dyDescent="0.25">
      <c r="A99" t="s">
        <v>2</v>
      </c>
      <c r="B99" s="2" t="s">
        <v>22</v>
      </c>
      <c r="C99">
        <v>44112</v>
      </c>
      <c r="D99">
        <v>30</v>
      </c>
      <c r="E99">
        <f>33*((12+13+11)/3)</f>
        <v>396</v>
      </c>
      <c r="F99">
        <v>1</v>
      </c>
    </row>
    <row r="100" spans="1:6" x14ac:dyDescent="0.25">
      <c r="A100" t="s">
        <v>2</v>
      </c>
      <c r="B100" s="2" t="s">
        <v>22</v>
      </c>
      <c r="C100">
        <v>44112</v>
      </c>
      <c r="D100">
        <v>31</v>
      </c>
      <c r="E100">
        <f>49*((16+14+14)/3)</f>
        <v>718.66666666666663</v>
      </c>
      <c r="F100">
        <v>1</v>
      </c>
    </row>
    <row r="101" spans="1:6" x14ac:dyDescent="0.25">
      <c r="A101" t="s">
        <v>2</v>
      </c>
      <c r="B101" s="2" t="s">
        <v>22</v>
      </c>
      <c r="C101">
        <v>44112</v>
      </c>
      <c r="D101">
        <v>32</v>
      </c>
      <c r="E101">
        <f>22*((10+10+11)/3)</f>
        <v>227.33333333333334</v>
      </c>
      <c r="F101">
        <v>1</v>
      </c>
    </row>
    <row r="102" spans="1:6" x14ac:dyDescent="0.25">
      <c r="A102" t="s">
        <v>2</v>
      </c>
      <c r="B102" s="2" t="s">
        <v>22</v>
      </c>
      <c r="C102">
        <v>44112</v>
      </c>
      <c r="D102">
        <v>33</v>
      </c>
      <c r="E102">
        <f>47*((10+11+11)/3)</f>
        <v>501.33333333333331</v>
      </c>
      <c r="F102">
        <v>1</v>
      </c>
    </row>
    <row r="103" spans="1:6" x14ac:dyDescent="0.25">
      <c r="A103" t="s">
        <v>2</v>
      </c>
      <c r="B103" s="2" t="s">
        <v>22</v>
      </c>
      <c r="C103">
        <v>44112</v>
      </c>
      <c r="D103">
        <v>34</v>
      </c>
      <c r="E103">
        <f>44*((12+14+14)/3)</f>
        <v>586.66666666666674</v>
      </c>
      <c r="F103">
        <v>1</v>
      </c>
    </row>
    <row r="104" spans="1:6" x14ac:dyDescent="0.25">
      <c r="A104" t="s">
        <v>2</v>
      </c>
      <c r="B104" s="2" t="s">
        <v>22</v>
      </c>
      <c r="C104">
        <v>44113</v>
      </c>
      <c r="D104">
        <v>35</v>
      </c>
      <c r="E104">
        <f>21*((7+10+11)/3)</f>
        <v>196</v>
      </c>
      <c r="F104">
        <v>1</v>
      </c>
    </row>
    <row r="105" spans="1:6" x14ac:dyDescent="0.25">
      <c r="A105" t="s">
        <v>2</v>
      </c>
      <c r="B105" s="2" t="s">
        <v>22</v>
      </c>
      <c r="C105">
        <v>44113</v>
      </c>
      <c r="D105">
        <v>36</v>
      </c>
      <c r="E105">
        <f>21*((12+12+11)/3)</f>
        <v>245</v>
      </c>
      <c r="F105">
        <v>1</v>
      </c>
    </row>
    <row r="106" spans="1:6" x14ac:dyDescent="0.25">
      <c r="A106" t="s">
        <v>2</v>
      </c>
      <c r="B106" s="2" t="s">
        <v>22</v>
      </c>
      <c r="C106">
        <v>44113</v>
      </c>
      <c r="D106">
        <v>37</v>
      </c>
      <c r="E106">
        <f>14*((7+10+9)/3)</f>
        <v>121.33333333333333</v>
      </c>
      <c r="F106">
        <v>1</v>
      </c>
    </row>
    <row r="107" spans="1:6" x14ac:dyDescent="0.25">
      <c r="A107" t="s">
        <v>2</v>
      </c>
      <c r="B107" s="2" t="s">
        <v>22</v>
      </c>
      <c r="C107">
        <v>44113</v>
      </c>
      <c r="D107">
        <v>38</v>
      </c>
      <c r="E107">
        <f>21*((9+10+11)/3)</f>
        <v>210</v>
      </c>
      <c r="F107">
        <v>1</v>
      </c>
    </row>
    <row r="108" spans="1:6" x14ac:dyDescent="0.25">
      <c r="A108" t="s">
        <v>2</v>
      </c>
      <c r="B108" s="2" t="s">
        <v>22</v>
      </c>
      <c r="C108">
        <v>44113</v>
      </c>
      <c r="D108">
        <v>39</v>
      </c>
      <c r="E108">
        <f>43*((12+13+13)/3)</f>
        <v>544.66666666666663</v>
      </c>
      <c r="F108">
        <v>1</v>
      </c>
    </row>
    <row r="109" spans="1:6" x14ac:dyDescent="0.25">
      <c r="A109" t="s">
        <v>2</v>
      </c>
      <c r="B109" s="2" t="s">
        <v>22</v>
      </c>
      <c r="C109">
        <v>44113</v>
      </c>
      <c r="D109">
        <v>40</v>
      </c>
      <c r="E109">
        <f>25*((12+12+10)/3)</f>
        <v>283.33333333333337</v>
      </c>
      <c r="F109">
        <v>1</v>
      </c>
    </row>
    <row r="110" spans="1:6" x14ac:dyDescent="0.25">
      <c r="A110" t="s">
        <v>2</v>
      </c>
      <c r="B110" s="2" t="s">
        <v>22</v>
      </c>
      <c r="C110">
        <v>44113</v>
      </c>
      <c r="D110">
        <v>41</v>
      </c>
      <c r="E110">
        <f>26*((11+10+10)/3)</f>
        <v>268.66666666666669</v>
      </c>
      <c r="F110">
        <v>1</v>
      </c>
    </row>
    <row r="111" spans="1:6" x14ac:dyDescent="0.25">
      <c r="A111" t="s">
        <v>2</v>
      </c>
      <c r="B111" s="2" t="s">
        <v>22</v>
      </c>
      <c r="C111">
        <v>44113</v>
      </c>
      <c r="D111">
        <v>42</v>
      </c>
      <c r="E111">
        <f>23*((12+10+11)/3)</f>
        <v>253</v>
      </c>
      <c r="F111">
        <v>1</v>
      </c>
    </row>
    <row r="112" spans="1:6" x14ac:dyDescent="0.25">
      <c r="A112" t="s">
        <v>2</v>
      </c>
      <c r="B112" s="2" t="s">
        <v>22</v>
      </c>
      <c r="C112">
        <v>44113</v>
      </c>
      <c r="D112">
        <v>43</v>
      </c>
      <c r="E112">
        <f>21*((9+11+11)/3)</f>
        <v>217</v>
      </c>
      <c r="F112">
        <v>1</v>
      </c>
    </row>
    <row r="113" spans="1:6" x14ac:dyDescent="0.25">
      <c r="A113" t="s">
        <v>2</v>
      </c>
      <c r="B113" s="2" t="s">
        <v>22</v>
      </c>
      <c r="C113">
        <v>44113</v>
      </c>
      <c r="D113">
        <v>44</v>
      </c>
      <c r="E113">
        <f>41*((12+12+14)/3)</f>
        <v>519.33333333333326</v>
      </c>
      <c r="F113">
        <v>1</v>
      </c>
    </row>
    <row r="114" spans="1:6" x14ac:dyDescent="0.25">
      <c r="A114" t="s">
        <v>2</v>
      </c>
      <c r="B114" s="2" t="s">
        <v>22</v>
      </c>
      <c r="C114">
        <v>44113</v>
      </c>
      <c r="D114">
        <v>45</v>
      </c>
      <c r="E114">
        <f>21*((10+11+11)/3)</f>
        <v>224</v>
      </c>
      <c r="F114">
        <v>1</v>
      </c>
    </row>
    <row r="115" spans="1:6" x14ac:dyDescent="0.25">
      <c r="A115" t="s">
        <v>2</v>
      </c>
      <c r="B115" s="2" t="s">
        <v>22</v>
      </c>
      <c r="C115">
        <v>44113</v>
      </c>
      <c r="D115">
        <v>46</v>
      </c>
      <c r="E115">
        <f>24*((12+12+10)/3)</f>
        <v>272</v>
      </c>
      <c r="F115">
        <v>1</v>
      </c>
    </row>
    <row r="116" spans="1:6" x14ac:dyDescent="0.25">
      <c r="A116" t="s">
        <v>2</v>
      </c>
      <c r="B116" s="2" t="s">
        <v>22</v>
      </c>
      <c r="C116">
        <v>44114</v>
      </c>
      <c r="D116">
        <v>47</v>
      </c>
      <c r="E116">
        <f>41*((16+16+13)/3)</f>
        <v>615</v>
      </c>
      <c r="F116">
        <v>1</v>
      </c>
    </row>
    <row r="117" spans="1:6" x14ac:dyDescent="0.25">
      <c r="A117" t="s">
        <v>2</v>
      </c>
      <c r="B117" s="2" t="s">
        <v>22</v>
      </c>
      <c r="C117">
        <v>44114</v>
      </c>
      <c r="D117">
        <v>48</v>
      </c>
      <c r="E117">
        <f>29*((11+10+10)/3)</f>
        <v>299.66666666666669</v>
      </c>
      <c r="F117">
        <v>1</v>
      </c>
    </row>
    <row r="118" spans="1:6" x14ac:dyDescent="0.25">
      <c r="A118" t="s">
        <v>2</v>
      </c>
      <c r="B118" s="2" t="s">
        <v>22</v>
      </c>
      <c r="C118">
        <v>44114</v>
      </c>
      <c r="D118">
        <v>49</v>
      </c>
      <c r="E118">
        <f>7*((12+10+11)/3)</f>
        <v>77</v>
      </c>
      <c r="F118">
        <v>0</v>
      </c>
    </row>
    <row r="119" spans="1:6" x14ac:dyDescent="0.25">
      <c r="A119" t="s">
        <v>2</v>
      </c>
      <c r="B119" s="2" t="s">
        <v>22</v>
      </c>
      <c r="C119">
        <v>44114</v>
      </c>
      <c r="D119">
        <v>50</v>
      </c>
      <c r="E119">
        <f>34*((15+12+14)/3)</f>
        <v>464.66666666666663</v>
      </c>
      <c r="F119">
        <v>0</v>
      </c>
    </row>
    <row r="120" spans="1:6" x14ac:dyDescent="0.25">
      <c r="A120" t="s">
        <v>2</v>
      </c>
      <c r="B120" s="2" t="s">
        <v>22</v>
      </c>
      <c r="C120">
        <v>44114</v>
      </c>
      <c r="D120">
        <v>51</v>
      </c>
      <c r="E120">
        <f>36*((12+16+15)/3)</f>
        <v>516</v>
      </c>
      <c r="F120">
        <v>1</v>
      </c>
    </row>
    <row r="121" spans="1:6" x14ac:dyDescent="0.25">
      <c r="A121" t="s">
        <v>2</v>
      </c>
      <c r="B121" s="2" t="s">
        <v>22</v>
      </c>
      <c r="C121">
        <v>44114</v>
      </c>
      <c r="D121">
        <v>52</v>
      </c>
      <c r="E121">
        <f>25*((13+12+10)/3)</f>
        <v>291.66666666666663</v>
      </c>
      <c r="F121">
        <v>1</v>
      </c>
    </row>
    <row r="122" spans="1:6" x14ac:dyDescent="0.25">
      <c r="A122" t="s">
        <v>2</v>
      </c>
      <c r="B122" s="2" t="s">
        <v>22</v>
      </c>
      <c r="C122">
        <v>44115</v>
      </c>
      <c r="D122">
        <v>53</v>
      </c>
      <c r="E122">
        <f>23*((9+12+11)/3)</f>
        <v>245.33333333333331</v>
      </c>
      <c r="F122">
        <v>1</v>
      </c>
    </row>
    <row r="123" spans="1:6" x14ac:dyDescent="0.25">
      <c r="A123" t="s">
        <v>2</v>
      </c>
      <c r="B123" s="2" t="s">
        <v>22</v>
      </c>
      <c r="C123">
        <v>44115</v>
      </c>
      <c r="D123">
        <v>54</v>
      </c>
      <c r="E123">
        <f>24*((8+10+10)/3)</f>
        <v>224</v>
      </c>
      <c r="F123">
        <v>1</v>
      </c>
    </row>
    <row r="124" spans="1:6" x14ac:dyDescent="0.25">
      <c r="A124" t="s">
        <v>2</v>
      </c>
      <c r="B124" s="2" t="s">
        <v>22</v>
      </c>
      <c r="C124">
        <v>44115</v>
      </c>
      <c r="D124">
        <v>55</v>
      </c>
      <c r="E124">
        <f>18*((9+10+10)/3)</f>
        <v>174</v>
      </c>
      <c r="F124">
        <v>1</v>
      </c>
    </row>
    <row r="125" spans="1:6" x14ac:dyDescent="0.25">
      <c r="A125" t="s">
        <v>2</v>
      </c>
      <c r="B125" s="2" t="s">
        <v>22</v>
      </c>
      <c r="C125">
        <v>44115</v>
      </c>
      <c r="D125">
        <v>56</v>
      </c>
      <c r="E125">
        <f>17*((8+9+9)/3)</f>
        <v>147.33333333333331</v>
      </c>
      <c r="F125">
        <v>1</v>
      </c>
    </row>
    <row r="126" spans="1:6" x14ac:dyDescent="0.25">
      <c r="A126" t="s">
        <v>2</v>
      </c>
      <c r="B126" s="2" t="s">
        <v>22</v>
      </c>
      <c r="C126">
        <v>44115</v>
      </c>
      <c r="D126">
        <v>57</v>
      </c>
      <c r="E126">
        <f>51*((12+14+13)/3)</f>
        <v>663</v>
      </c>
      <c r="F126">
        <v>1</v>
      </c>
    </row>
    <row r="127" spans="1:6" x14ac:dyDescent="0.25">
      <c r="A127" t="s">
        <v>2</v>
      </c>
      <c r="B127" s="2" t="s">
        <v>22</v>
      </c>
      <c r="C127">
        <v>44115</v>
      </c>
      <c r="D127">
        <v>58</v>
      </c>
      <c r="E127">
        <f>36*((12+12+11)/3)</f>
        <v>420</v>
      </c>
      <c r="F127">
        <v>1</v>
      </c>
    </row>
    <row r="128" spans="1:6" x14ac:dyDescent="0.25">
      <c r="A128" t="s">
        <v>2</v>
      </c>
      <c r="B128" s="2" t="s">
        <v>22</v>
      </c>
      <c r="C128">
        <v>44116</v>
      </c>
      <c r="D128">
        <v>59</v>
      </c>
      <c r="E128">
        <f>21*((9+9+10)/3)</f>
        <v>196</v>
      </c>
      <c r="F128">
        <v>1</v>
      </c>
    </row>
    <row r="129" spans="1:10" x14ac:dyDescent="0.25">
      <c r="A129" t="s">
        <v>2</v>
      </c>
      <c r="B129" s="2" t="s">
        <v>22</v>
      </c>
      <c r="C129">
        <v>44116</v>
      </c>
      <c r="D129">
        <v>60</v>
      </c>
      <c r="E129">
        <f>14*((12+12+11)/3)</f>
        <v>163.33333333333331</v>
      </c>
      <c r="F129">
        <v>0</v>
      </c>
    </row>
    <row r="130" spans="1:10" x14ac:dyDescent="0.25">
      <c r="A130" t="s">
        <v>2</v>
      </c>
      <c r="B130" s="2" t="s">
        <v>22</v>
      </c>
      <c r="C130">
        <v>44116</v>
      </c>
      <c r="D130">
        <v>61</v>
      </c>
      <c r="E130">
        <f>30*((16+12+13)/3)</f>
        <v>410</v>
      </c>
      <c r="F130">
        <v>1</v>
      </c>
      <c r="G130">
        <f>COUNTA(E70:E130)</f>
        <v>61</v>
      </c>
      <c r="H130">
        <f>SUM(F70:F130)</f>
        <v>58</v>
      </c>
      <c r="I130">
        <f>AVERAGE(E70:E130)</f>
        <v>426.31693989071039</v>
      </c>
      <c r="J130">
        <f>_xlfn.STDEV.S(E70:E130)</f>
        <v>172.99190118304432</v>
      </c>
    </row>
    <row r="131" spans="1:10" x14ac:dyDescent="0.25">
      <c r="A131" t="s">
        <v>2</v>
      </c>
      <c r="B131" s="3" t="s">
        <v>11</v>
      </c>
      <c r="C131">
        <v>44110</v>
      </c>
      <c r="D131">
        <v>1</v>
      </c>
      <c r="E131">
        <f>42*((12+12+14)/3)</f>
        <v>532</v>
      </c>
      <c r="F131">
        <v>1</v>
      </c>
    </row>
    <row r="132" spans="1:10" x14ac:dyDescent="0.25">
      <c r="A132" t="s">
        <v>2</v>
      </c>
      <c r="B132" s="3" t="s">
        <v>11</v>
      </c>
      <c r="C132">
        <v>44110</v>
      </c>
      <c r="D132">
        <v>2</v>
      </c>
      <c r="E132">
        <f>50*((10+11+11)/3)</f>
        <v>533.33333333333326</v>
      </c>
      <c r="F132">
        <v>1</v>
      </c>
    </row>
    <row r="133" spans="1:10" x14ac:dyDescent="0.25">
      <c r="A133" t="s">
        <v>2</v>
      </c>
      <c r="B133" s="3" t="s">
        <v>11</v>
      </c>
      <c r="C133">
        <v>44110</v>
      </c>
      <c r="D133">
        <v>3</v>
      </c>
      <c r="E133">
        <f>43*((10+13+14)/3)</f>
        <v>530.33333333333337</v>
      </c>
      <c r="F133">
        <v>1</v>
      </c>
    </row>
    <row r="134" spans="1:10" x14ac:dyDescent="0.25">
      <c r="A134" t="s">
        <v>2</v>
      </c>
      <c r="B134" s="3" t="s">
        <v>11</v>
      </c>
      <c r="C134">
        <v>44110</v>
      </c>
      <c r="D134">
        <v>4</v>
      </c>
      <c r="E134">
        <f>35*((10+12+11)/3)</f>
        <v>385</v>
      </c>
      <c r="F134">
        <v>1</v>
      </c>
    </row>
    <row r="135" spans="1:10" x14ac:dyDescent="0.25">
      <c r="A135" t="s">
        <v>2</v>
      </c>
      <c r="B135" s="3" t="s">
        <v>11</v>
      </c>
      <c r="C135">
        <v>44111</v>
      </c>
      <c r="D135">
        <v>5</v>
      </c>
      <c r="E135">
        <f>38*((12+12+14)/3)</f>
        <v>481.33333333333331</v>
      </c>
      <c r="F135">
        <v>1</v>
      </c>
    </row>
    <row r="136" spans="1:10" x14ac:dyDescent="0.25">
      <c r="A136" t="s">
        <v>2</v>
      </c>
      <c r="B136" s="3" t="s">
        <v>11</v>
      </c>
      <c r="C136">
        <v>44111</v>
      </c>
      <c r="D136">
        <v>6</v>
      </c>
      <c r="E136">
        <f>46*((12+15+13)/3)</f>
        <v>613.33333333333337</v>
      </c>
      <c r="F136">
        <v>1</v>
      </c>
    </row>
    <row r="137" spans="1:10" x14ac:dyDescent="0.25">
      <c r="A137" t="s">
        <v>2</v>
      </c>
      <c r="B137" s="3" t="s">
        <v>11</v>
      </c>
      <c r="C137">
        <v>44111</v>
      </c>
      <c r="D137">
        <v>7</v>
      </c>
      <c r="E137">
        <f>35*((12+16+15)/3)</f>
        <v>501.66666666666669</v>
      </c>
      <c r="F137">
        <v>1</v>
      </c>
    </row>
    <row r="138" spans="1:10" x14ac:dyDescent="0.25">
      <c r="A138" t="s">
        <v>2</v>
      </c>
      <c r="B138" s="3" t="s">
        <v>11</v>
      </c>
      <c r="C138">
        <v>44111</v>
      </c>
      <c r="D138">
        <v>8</v>
      </c>
      <c r="E138">
        <f>50*((14+14+13)/3)</f>
        <v>683.33333333333326</v>
      </c>
      <c r="F138">
        <v>1</v>
      </c>
    </row>
    <row r="139" spans="1:10" x14ac:dyDescent="0.25">
      <c r="A139" t="s">
        <v>2</v>
      </c>
      <c r="B139" s="3" t="s">
        <v>11</v>
      </c>
      <c r="C139">
        <v>44111</v>
      </c>
      <c r="D139">
        <v>9</v>
      </c>
      <c r="E139">
        <f>42*((12+15+14)/3)</f>
        <v>574</v>
      </c>
      <c r="F139">
        <v>1</v>
      </c>
    </row>
    <row r="140" spans="1:10" x14ac:dyDescent="0.25">
      <c r="A140" t="s">
        <v>2</v>
      </c>
      <c r="B140" s="3" t="s">
        <v>11</v>
      </c>
      <c r="C140">
        <v>44111</v>
      </c>
      <c r="D140">
        <v>10</v>
      </c>
      <c r="E140">
        <f>46*((12+11+11)/3)</f>
        <v>521.33333333333337</v>
      </c>
      <c r="F140">
        <v>1</v>
      </c>
    </row>
    <row r="141" spans="1:10" x14ac:dyDescent="0.25">
      <c r="A141" t="s">
        <v>2</v>
      </c>
      <c r="B141" s="3" t="s">
        <v>11</v>
      </c>
      <c r="C141">
        <v>44111</v>
      </c>
      <c r="D141">
        <v>11</v>
      </c>
      <c r="E141">
        <f>55*((10+12+10)/3)</f>
        <v>586.66666666666663</v>
      </c>
      <c r="F141">
        <v>1</v>
      </c>
    </row>
    <row r="142" spans="1:10" x14ac:dyDescent="0.25">
      <c r="A142" t="s">
        <v>2</v>
      </c>
      <c r="B142" s="3" t="s">
        <v>11</v>
      </c>
      <c r="C142">
        <v>44111</v>
      </c>
      <c r="D142">
        <v>12</v>
      </c>
      <c r="E142">
        <f>45*((12+12+11)/3)</f>
        <v>525</v>
      </c>
      <c r="F142">
        <v>1</v>
      </c>
    </row>
    <row r="143" spans="1:10" x14ac:dyDescent="0.25">
      <c r="A143" t="s">
        <v>2</v>
      </c>
      <c r="B143" s="3" t="s">
        <v>11</v>
      </c>
      <c r="C143">
        <v>44111</v>
      </c>
      <c r="D143">
        <v>13</v>
      </c>
      <c r="E143">
        <f>48*((12+10+14)/3)</f>
        <v>576</v>
      </c>
      <c r="F143">
        <v>1</v>
      </c>
    </row>
    <row r="144" spans="1:10" x14ac:dyDescent="0.25">
      <c r="A144" t="s">
        <v>2</v>
      </c>
      <c r="B144" s="3" t="s">
        <v>11</v>
      </c>
      <c r="C144">
        <v>44112</v>
      </c>
      <c r="D144">
        <v>14</v>
      </c>
      <c r="E144">
        <f>45*((12+13+14)/3)</f>
        <v>585</v>
      </c>
      <c r="F144">
        <v>1</v>
      </c>
    </row>
    <row r="145" spans="1:6" x14ac:dyDescent="0.25">
      <c r="A145" t="s">
        <v>2</v>
      </c>
      <c r="B145" s="3" t="s">
        <v>11</v>
      </c>
      <c r="C145">
        <v>44112</v>
      </c>
      <c r="D145">
        <v>15</v>
      </c>
      <c r="E145">
        <f>20*((12+11+11)/3)</f>
        <v>226.66666666666669</v>
      </c>
      <c r="F145">
        <v>1</v>
      </c>
    </row>
    <row r="146" spans="1:6" x14ac:dyDescent="0.25">
      <c r="A146" t="s">
        <v>2</v>
      </c>
      <c r="B146" s="3" t="s">
        <v>11</v>
      </c>
      <c r="C146">
        <v>44112</v>
      </c>
      <c r="D146">
        <v>16</v>
      </c>
      <c r="E146">
        <f>40*((15+14+14)/3)</f>
        <v>573.33333333333337</v>
      </c>
      <c r="F146">
        <v>1</v>
      </c>
    </row>
    <row r="147" spans="1:6" x14ac:dyDescent="0.25">
      <c r="A147" t="s">
        <v>2</v>
      </c>
      <c r="B147" s="3" t="s">
        <v>11</v>
      </c>
      <c r="C147">
        <v>44112</v>
      </c>
      <c r="D147">
        <v>17</v>
      </c>
      <c r="E147">
        <f>25*((7+10+10)/3)</f>
        <v>225</v>
      </c>
      <c r="F147">
        <v>1</v>
      </c>
    </row>
    <row r="148" spans="1:6" x14ac:dyDescent="0.25">
      <c r="A148" t="s">
        <v>2</v>
      </c>
      <c r="B148" s="3" t="s">
        <v>11</v>
      </c>
      <c r="C148">
        <v>44112</v>
      </c>
      <c r="D148">
        <v>18</v>
      </c>
      <c r="E148">
        <f>41*((10+10+11)/3)</f>
        <v>423.66666666666669</v>
      </c>
      <c r="F148">
        <v>1</v>
      </c>
    </row>
    <row r="149" spans="1:6" x14ac:dyDescent="0.25">
      <c r="A149" t="s">
        <v>2</v>
      </c>
      <c r="B149" s="3" t="s">
        <v>11</v>
      </c>
      <c r="C149">
        <v>44112</v>
      </c>
      <c r="D149">
        <v>19</v>
      </c>
      <c r="E149">
        <f>49*((12+12+13)/3)</f>
        <v>604.33333333333337</v>
      </c>
      <c r="F149">
        <v>1</v>
      </c>
    </row>
    <row r="150" spans="1:6" x14ac:dyDescent="0.25">
      <c r="A150" t="s">
        <v>2</v>
      </c>
      <c r="B150" s="3" t="s">
        <v>11</v>
      </c>
      <c r="C150">
        <v>44112</v>
      </c>
      <c r="D150">
        <v>20</v>
      </c>
      <c r="E150">
        <f>42*((12+10+11)/3)</f>
        <v>462</v>
      </c>
      <c r="F150">
        <v>1</v>
      </c>
    </row>
    <row r="151" spans="1:6" x14ac:dyDescent="0.25">
      <c r="A151" t="s">
        <v>2</v>
      </c>
      <c r="B151" s="3" t="s">
        <v>11</v>
      </c>
      <c r="C151">
        <v>44112</v>
      </c>
      <c r="D151">
        <v>21</v>
      </c>
      <c r="E151">
        <f>46*((10+14+14)/3)</f>
        <v>582.66666666666663</v>
      </c>
      <c r="F151">
        <v>1</v>
      </c>
    </row>
    <row r="152" spans="1:6" x14ac:dyDescent="0.25">
      <c r="A152" t="s">
        <v>2</v>
      </c>
      <c r="B152" s="3" t="s">
        <v>11</v>
      </c>
      <c r="C152">
        <v>44112</v>
      </c>
      <c r="D152">
        <v>22</v>
      </c>
      <c r="E152">
        <f>52*((12+14+14)/3)</f>
        <v>693.33333333333337</v>
      </c>
      <c r="F152">
        <v>1</v>
      </c>
    </row>
    <row r="153" spans="1:6" x14ac:dyDescent="0.25">
      <c r="A153" t="s">
        <v>2</v>
      </c>
      <c r="B153" s="3" t="s">
        <v>11</v>
      </c>
      <c r="C153">
        <v>44112</v>
      </c>
      <c r="D153">
        <v>23</v>
      </c>
      <c r="E153">
        <f>44*((14+12+12)/3)</f>
        <v>557.33333333333326</v>
      </c>
      <c r="F153">
        <v>1</v>
      </c>
    </row>
    <row r="154" spans="1:6" x14ac:dyDescent="0.25">
      <c r="A154" t="s">
        <v>2</v>
      </c>
      <c r="B154" s="3" t="s">
        <v>11</v>
      </c>
      <c r="C154">
        <v>44113</v>
      </c>
      <c r="D154">
        <v>24</v>
      </c>
      <c r="E154">
        <f>38*((10+11+11)/3)</f>
        <v>405.33333333333331</v>
      </c>
      <c r="F154">
        <v>1</v>
      </c>
    </row>
    <row r="155" spans="1:6" x14ac:dyDescent="0.25">
      <c r="A155" t="s">
        <v>2</v>
      </c>
      <c r="B155" s="3" t="s">
        <v>11</v>
      </c>
      <c r="C155">
        <v>44113</v>
      </c>
      <c r="D155">
        <v>25</v>
      </c>
      <c r="E155">
        <f>34*((12+12+9)/3)</f>
        <v>374</v>
      </c>
      <c r="F155">
        <v>1</v>
      </c>
    </row>
    <row r="156" spans="1:6" x14ac:dyDescent="0.25">
      <c r="A156" t="s">
        <v>2</v>
      </c>
      <c r="B156" s="3" t="s">
        <v>11</v>
      </c>
      <c r="C156">
        <v>44113</v>
      </c>
      <c r="D156">
        <v>26</v>
      </c>
      <c r="E156">
        <f>38*((10+12+11)/3)</f>
        <v>418</v>
      </c>
      <c r="F156">
        <v>0</v>
      </c>
    </row>
    <row r="157" spans="1:6" x14ac:dyDescent="0.25">
      <c r="A157" t="s">
        <v>2</v>
      </c>
      <c r="B157" s="3" t="s">
        <v>11</v>
      </c>
      <c r="C157">
        <v>44113</v>
      </c>
      <c r="D157">
        <v>27</v>
      </c>
      <c r="E157">
        <f>50*((13+12+13)/3)</f>
        <v>633.33333333333326</v>
      </c>
      <c r="F157">
        <v>0</v>
      </c>
    </row>
    <row r="158" spans="1:6" x14ac:dyDescent="0.25">
      <c r="A158" t="s">
        <v>2</v>
      </c>
      <c r="B158" s="3" t="s">
        <v>11</v>
      </c>
      <c r="C158">
        <v>44113</v>
      </c>
      <c r="D158">
        <v>28</v>
      </c>
      <c r="E158">
        <f>42*((12+12+13)/3)</f>
        <v>518</v>
      </c>
      <c r="F158">
        <v>1</v>
      </c>
    </row>
    <row r="159" spans="1:6" x14ac:dyDescent="0.25">
      <c r="A159" t="s">
        <v>2</v>
      </c>
      <c r="B159" s="3" t="s">
        <v>11</v>
      </c>
      <c r="C159">
        <v>44114</v>
      </c>
      <c r="D159">
        <v>29</v>
      </c>
      <c r="E159">
        <f>31*((12+14+13)/3)</f>
        <v>403</v>
      </c>
      <c r="F159">
        <v>1</v>
      </c>
    </row>
    <row r="160" spans="1:6" x14ac:dyDescent="0.25">
      <c r="A160" t="s">
        <v>2</v>
      </c>
      <c r="B160" s="3" t="s">
        <v>11</v>
      </c>
      <c r="C160">
        <v>44114</v>
      </c>
      <c r="D160">
        <v>30</v>
      </c>
      <c r="E160">
        <f>31*((9+10+10)/3)</f>
        <v>299.66666666666663</v>
      </c>
      <c r="F160">
        <v>0</v>
      </c>
    </row>
    <row r="161" spans="1:6" x14ac:dyDescent="0.25">
      <c r="A161" t="s">
        <v>2</v>
      </c>
      <c r="B161" s="3" t="s">
        <v>11</v>
      </c>
      <c r="C161">
        <v>44114</v>
      </c>
      <c r="D161">
        <v>31</v>
      </c>
      <c r="E161">
        <f>32*((12+12+14)/3)</f>
        <v>405.33333333333331</v>
      </c>
      <c r="F161">
        <v>0</v>
      </c>
    </row>
    <row r="162" spans="1:6" x14ac:dyDescent="0.25">
      <c r="A162" t="s">
        <v>2</v>
      </c>
      <c r="B162" s="3" t="s">
        <v>11</v>
      </c>
      <c r="C162">
        <v>44114</v>
      </c>
      <c r="D162">
        <v>32</v>
      </c>
      <c r="E162">
        <f>19*((9+13+11)/3)</f>
        <v>209</v>
      </c>
      <c r="F162">
        <v>1</v>
      </c>
    </row>
    <row r="163" spans="1:6" x14ac:dyDescent="0.25">
      <c r="A163" t="s">
        <v>2</v>
      </c>
      <c r="B163" s="3" t="s">
        <v>11</v>
      </c>
      <c r="C163">
        <v>44114</v>
      </c>
      <c r="D163">
        <v>33</v>
      </c>
      <c r="E163">
        <f>40*((14+14+14)/3)</f>
        <v>560</v>
      </c>
      <c r="F163">
        <v>1</v>
      </c>
    </row>
    <row r="164" spans="1:6" x14ac:dyDescent="0.25">
      <c r="A164" t="s">
        <v>2</v>
      </c>
      <c r="B164" s="3" t="s">
        <v>11</v>
      </c>
      <c r="C164">
        <v>44114</v>
      </c>
      <c r="D164">
        <v>34</v>
      </c>
      <c r="E164">
        <f>23*((12+12+9)/3)</f>
        <v>253</v>
      </c>
      <c r="F164">
        <v>1</v>
      </c>
    </row>
    <row r="165" spans="1:6" x14ac:dyDescent="0.25">
      <c r="A165" t="s">
        <v>2</v>
      </c>
      <c r="B165" s="3" t="s">
        <v>11</v>
      </c>
      <c r="C165">
        <v>44114</v>
      </c>
      <c r="D165">
        <v>35</v>
      </c>
      <c r="E165">
        <f>25*((12+12+10)/3)</f>
        <v>283.33333333333337</v>
      </c>
      <c r="F165">
        <v>1</v>
      </c>
    </row>
    <row r="166" spans="1:6" x14ac:dyDescent="0.25">
      <c r="A166" t="s">
        <v>2</v>
      </c>
      <c r="B166" s="3" t="s">
        <v>11</v>
      </c>
      <c r="C166">
        <v>44114</v>
      </c>
      <c r="D166">
        <v>36</v>
      </c>
      <c r="E166">
        <f>44*((10+15+14)/3)</f>
        <v>572</v>
      </c>
      <c r="F166">
        <v>1</v>
      </c>
    </row>
    <row r="167" spans="1:6" x14ac:dyDescent="0.25">
      <c r="A167" t="s">
        <v>2</v>
      </c>
      <c r="B167" s="3" t="s">
        <v>11</v>
      </c>
      <c r="C167">
        <v>44114</v>
      </c>
      <c r="D167">
        <v>37</v>
      </c>
      <c r="E167">
        <f>38*((14+13+14)/3)</f>
        <v>519.33333333333326</v>
      </c>
      <c r="F167">
        <v>1</v>
      </c>
    </row>
    <row r="168" spans="1:6" x14ac:dyDescent="0.25">
      <c r="A168" t="s">
        <v>2</v>
      </c>
      <c r="B168" s="3" t="s">
        <v>11</v>
      </c>
      <c r="C168">
        <v>44114</v>
      </c>
      <c r="D168">
        <v>38</v>
      </c>
      <c r="E168">
        <f>40*((10+14+14)/3)</f>
        <v>506.66666666666663</v>
      </c>
      <c r="F168">
        <v>1</v>
      </c>
    </row>
    <row r="169" spans="1:6" x14ac:dyDescent="0.25">
      <c r="A169" t="s">
        <v>2</v>
      </c>
      <c r="B169" s="3" t="s">
        <v>11</v>
      </c>
      <c r="C169">
        <v>44114</v>
      </c>
      <c r="D169">
        <v>39</v>
      </c>
      <c r="E169">
        <f>42*((10+10+11)/3)</f>
        <v>434</v>
      </c>
      <c r="F169">
        <v>1</v>
      </c>
    </row>
    <row r="170" spans="1:6" x14ac:dyDescent="0.25">
      <c r="A170" t="s">
        <v>2</v>
      </c>
      <c r="B170" s="3" t="s">
        <v>11</v>
      </c>
      <c r="C170">
        <v>44114</v>
      </c>
      <c r="D170">
        <v>40</v>
      </c>
      <c r="E170">
        <f>22*((9+9+9)/3)</f>
        <v>198</v>
      </c>
      <c r="F170">
        <v>1</v>
      </c>
    </row>
    <row r="171" spans="1:6" x14ac:dyDescent="0.25">
      <c r="A171" t="s">
        <v>2</v>
      </c>
      <c r="B171" s="3" t="s">
        <v>11</v>
      </c>
      <c r="C171">
        <v>44114</v>
      </c>
      <c r="D171">
        <v>41</v>
      </c>
      <c r="E171">
        <f>23*((10+10+9)/3)</f>
        <v>222.33333333333331</v>
      </c>
      <c r="F171">
        <v>1</v>
      </c>
    </row>
    <row r="172" spans="1:6" x14ac:dyDescent="0.25">
      <c r="A172" t="s">
        <v>2</v>
      </c>
      <c r="B172" s="3" t="s">
        <v>11</v>
      </c>
      <c r="C172">
        <v>44114</v>
      </c>
      <c r="D172">
        <v>42</v>
      </c>
      <c r="E172">
        <f>12*((10+9+9)/3)</f>
        <v>112</v>
      </c>
      <c r="F172">
        <v>1</v>
      </c>
    </row>
    <row r="173" spans="1:6" x14ac:dyDescent="0.25">
      <c r="A173" t="s">
        <v>2</v>
      </c>
      <c r="B173" s="3" t="s">
        <v>11</v>
      </c>
      <c r="C173">
        <v>44114</v>
      </c>
      <c r="D173">
        <v>43</v>
      </c>
      <c r="E173">
        <f>9*((8+8+9)/3)</f>
        <v>75</v>
      </c>
      <c r="F173">
        <v>1</v>
      </c>
    </row>
    <row r="174" spans="1:6" x14ac:dyDescent="0.25">
      <c r="A174" t="s">
        <v>2</v>
      </c>
      <c r="B174" s="3" t="s">
        <v>11</v>
      </c>
      <c r="C174">
        <v>44115</v>
      </c>
      <c r="D174">
        <v>44</v>
      </c>
      <c r="E174">
        <f>23*((7+8+7)/3)</f>
        <v>168.66666666666666</v>
      </c>
      <c r="F174">
        <v>1</v>
      </c>
    </row>
    <row r="175" spans="1:6" x14ac:dyDescent="0.25">
      <c r="A175" t="s">
        <v>2</v>
      </c>
      <c r="B175" s="3" t="s">
        <v>11</v>
      </c>
      <c r="C175">
        <v>44115</v>
      </c>
      <c r="D175">
        <v>45</v>
      </c>
      <c r="E175">
        <f>14*((9+10+9)/3)</f>
        <v>130.66666666666669</v>
      </c>
      <c r="F175">
        <v>1</v>
      </c>
    </row>
    <row r="176" spans="1:6" x14ac:dyDescent="0.25">
      <c r="A176" t="s">
        <v>2</v>
      </c>
      <c r="B176" s="3" t="s">
        <v>11</v>
      </c>
      <c r="C176">
        <v>44116</v>
      </c>
      <c r="D176">
        <v>46</v>
      </c>
      <c r="E176">
        <f>14*((6+10+10)/3)</f>
        <v>121.33333333333333</v>
      </c>
      <c r="F176">
        <v>1</v>
      </c>
    </row>
    <row r="177" spans="1:10" x14ac:dyDescent="0.25">
      <c r="A177" t="s">
        <v>2</v>
      </c>
      <c r="B177" s="3" t="s">
        <v>11</v>
      </c>
      <c r="C177">
        <v>44118</v>
      </c>
      <c r="D177">
        <v>47</v>
      </c>
      <c r="E177">
        <f>46*((13+14+15)/3)</f>
        <v>644</v>
      </c>
      <c r="F177">
        <v>0</v>
      </c>
      <c r="G177">
        <f>COUNTA(E131:E177)</f>
        <v>47</v>
      </c>
      <c r="H177">
        <f>SUM(F131:F177)</f>
        <v>42</v>
      </c>
      <c r="I177">
        <f>AVERAGE(E131:E177)</f>
        <v>434.95035460992909</v>
      </c>
      <c r="J177">
        <f>_xlfn.STDEV.S(E131:E177)</f>
        <v>170.47192210366157</v>
      </c>
    </row>
    <row r="178" spans="1:10" x14ac:dyDescent="0.25">
      <c r="A178" t="s">
        <v>13</v>
      </c>
      <c r="B178" s="1" t="s">
        <v>1</v>
      </c>
      <c r="C178">
        <v>44136</v>
      </c>
      <c r="D178">
        <v>1</v>
      </c>
      <c r="E178">
        <v>533.33333333333337</v>
      </c>
      <c r="F178">
        <v>1</v>
      </c>
    </row>
    <row r="179" spans="1:10" x14ac:dyDescent="0.25">
      <c r="A179" t="s">
        <v>13</v>
      </c>
      <c r="B179" s="1" t="s">
        <v>1</v>
      </c>
      <c r="C179">
        <v>44136</v>
      </c>
      <c r="D179">
        <v>2</v>
      </c>
      <c r="E179">
        <v>672</v>
      </c>
      <c r="F179">
        <v>1</v>
      </c>
    </row>
    <row r="180" spans="1:10" x14ac:dyDescent="0.25">
      <c r="A180" t="s">
        <v>13</v>
      </c>
      <c r="B180" s="1" t="s">
        <v>1</v>
      </c>
      <c r="C180">
        <v>44136</v>
      </c>
      <c r="D180">
        <v>3</v>
      </c>
      <c r="E180">
        <v>560.33333333333326</v>
      </c>
      <c r="F180">
        <v>1</v>
      </c>
    </row>
    <row r="181" spans="1:10" x14ac:dyDescent="0.25">
      <c r="A181" t="s">
        <v>13</v>
      </c>
      <c r="B181" s="1" t="s">
        <v>1</v>
      </c>
      <c r="C181">
        <v>44136</v>
      </c>
      <c r="D181">
        <v>4</v>
      </c>
      <c r="E181">
        <v>385</v>
      </c>
      <c r="F181">
        <v>1</v>
      </c>
    </row>
    <row r="182" spans="1:10" x14ac:dyDescent="0.25">
      <c r="A182" t="s">
        <v>13</v>
      </c>
      <c r="B182" s="1" t="s">
        <v>1</v>
      </c>
      <c r="C182">
        <v>44136</v>
      </c>
      <c r="D182">
        <v>5</v>
      </c>
      <c r="E182">
        <v>518</v>
      </c>
      <c r="F182">
        <v>1</v>
      </c>
    </row>
    <row r="183" spans="1:10" x14ac:dyDescent="0.25">
      <c r="A183" t="s">
        <v>13</v>
      </c>
      <c r="B183" s="1" t="s">
        <v>1</v>
      </c>
      <c r="C183">
        <v>44136</v>
      </c>
      <c r="D183">
        <v>6</v>
      </c>
      <c r="E183">
        <v>289.33333333333337</v>
      </c>
      <c r="F183">
        <v>1</v>
      </c>
    </row>
    <row r="184" spans="1:10" x14ac:dyDescent="0.25">
      <c r="A184" t="s">
        <v>13</v>
      </c>
      <c r="B184" s="1" t="s">
        <v>1</v>
      </c>
      <c r="C184">
        <v>44136</v>
      </c>
      <c r="D184">
        <v>7</v>
      </c>
      <c r="E184">
        <v>517</v>
      </c>
      <c r="F184">
        <v>0</v>
      </c>
    </row>
    <row r="185" spans="1:10" x14ac:dyDescent="0.25">
      <c r="A185" t="s">
        <v>13</v>
      </c>
      <c r="B185" s="1" t="s">
        <v>1</v>
      </c>
      <c r="C185">
        <v>44136</v>
      </c>
      <c r="D185">
        <v>8</v>
      </c>
      <c r="E185">
        <v>576</v>
      </c>
      <c r="F185">
        <v>0</v>
      </c>
    </row>
    <row r="186" spans="1:10" x14ac:dyDescent="0.25">
      <c r="A186" t="s">
        <v>13</v>
      </c>
      <c r="B186" s="1" t="s">
        <v>1</v>
      </c>
      <c r="C186">
        <v>44136</v>
      </c>
      <c r="D186">
        <v>9</v>
      </c>
      <c r="E186">
        <v>92</v>
      </c>
      <c r="F186">
        <v>1</v>
      </c>
    </row>
    <row r="187" spans="1:10" x14ac:dyDescent="0.25">
      <c r="A187" t="s">
        <v>13</v>
      </c>
      <c r="B187" s="1" t="s">
        <v>1</v>
      </c>
      <c r="C187">
        <v>44136</v>
      </c>
      <c r="D187">
        <v>10</v>
      </c>
      <c r="E187">
        <v>160</v>
      </c>
      <c r="F187">
        <v>1</v>
      </c>
    </row>
    <row r="188" spans="1:10" x14ac:dyDescent="0.25">
      <c r="A188" t="s">
        <v>13</v>
      </c>
      <c r="B188" s="1" t="s">
        <v>1</v>
      </c>
      <c r="C188">
        <v>44137</v>
      </c>
      <c r="D188">
        <v>11</v>
      </c>
      <c r="E188">
        <v>653.66666666666674</v>
      </c>
      <c r="F188">
        <v>1</v>
      </c>
    </row>
    <row r="189" spans="1:10" x14ac:dyDescent="0.25">
      <c r="A189" t="s">
        <v>13</v>
      </c>
      <c r="B189" s="1" t="s">
        <v>1</v>
      </c>
      <c r="C189">
        <v>44137</v>
      </c>
      <c r="D189">
        <v>12</v>
      </c>
      <c r="E189">
        <v>645</v>
      </c>
      <c r="F189">
        <v>1</v>
      </c>
    </row>
    <row r="190" spans="1:10" x14ac:dyDescent="0.25">
      <c r="A190" t="s">
        <v>13</v>
      </c>
      <c r="B190" s="1" t="s">
        <v>1</v>
      </c>
      <c r="C190">
        <v>44137</v>
      </c>
      <c r="D190">
        <v>13</v>
      </c>
      <c r="E190">
        <v>558</v>
      </c>
      <c r="F190">
        <v>1</v>
      </c>
    </row>
    <row r="191" spans="1:10" x14ac:dyDescent="0.25">
      <c r="A191" t="s">
        <v>13</v>
      </c>
      <c r="B191" s="1" t="s">
        <v>1</v>
      </c>
      <c r="C191">
        <v>44137</v>
      </c>
      <c r="D191">
        <v>14</v>
      </c>
      <c r="E191">
        <v>705.33333333333337</v>
      </c>
      <c r="F191">
        <v>1</v>
      </c>
    </row>
    <row r="192" spans="1:10" x14ac:dyDescent="0.25">
      <c r="A192" t="s">
        <v>13</v>
      </c>
      <c r="B192" s="1" t="s">
        <v>1</v>
      </c>
      <c r="C192">
        <v>44137</v>
      </c>
      <c r="D192">
        <v>15</v>
      </c>
      <c r="E192">
        <v>481.33333333333331</v>
      </c>
      <c r="F192">
        <v>1</v>
      </c>
    </row>
    <row r="193" spans="1:6" x14ac:dyDescent="0.25">
      <c r="A193" t="s">
        <v>13</v>
      </c>
      <c r="B193" s="1" t="s">
        <v>1</v>
      </c>
      <c r="C193">
        <v>44137</v>
      </c>
      <c r="D193">
        <v>16</v>
      </c>
      <c r="E193">
        <v>600</v>
      </c>
      <c r="F193">
        <v>1</v>
      </c>
    </row>
    <row r="194" spans="1:6" x14ac:dyDescent="0.25">
      <c r="A194" t="s">
        <v>13</v>
      </c>
      <c r="B194" s="1" t="s">
        <v>1</v>
      </c>
      <c r="C194">
        <v>44137</v>
      </c>
      <c r="D194">
        <v>17</v>
      </c>
      <c r="E194">
        <v>586.66666666666674</v>
      </c>
      <c r="F194">
        <v>1</v>
      </c>
    </row>
    <row r="195" spans="1:6" x14ac:dyDescent="0.25">
      <c r="A195" t="s">
        <v>13</v>
      </c>
      <c r="B195" s="1" t="s">
        <v>1</v>
      </c>
      <c r="C195">
        <v>44137</v>
      </c>
      <c r="D195">
        <v>18</v>
      </c>
      <c r="E195">
        <v>720.66666666666663</v>
      </c>
      <c r="F195">
        <v>1</v>
      </c>
    </row>
    <row r="196" spans="1:6" x14ac:dyDescent="0.25">
      <c r="A196" t="s">
        <v>13</v>
      </c>
      <c r="B196" s="1" t="s">
        <v>1</v>
      </c>
      <c r="C196">
        <v>44137</v>
      </c>
      <c r="D196">
        <v>19</v>
      </c>
      <c r="E196">
        <v>602</v>
      </c>
      <c r="F196">
        <v>1</v>
      </c>
    </row>
    <row r="197" spans="1:6" x14ac:dyDescent="0.25">
      <c r="A197" t="s">
        <v>13</v>
      </c>
      <c r="B197" s="1" t="s">
        <v>1</v>
      </c>
      <c r="C197">
        <v>44137</v>
      </c>
      <c r="D197">
        <v>20</v>
      </c>
      <c r="E197">
        <v>702</v>
      </c>
      <c r="F197">
        <v>1</v>
      </c>
    </row>
    <row r="198" spans="1:6" x14ac:dyDescent="0.25">
      <c r="A198" t="s">
        <v>13</v>
      </c>
      <c r="B198" s="1" t="s">
        <v>1</v>
      </c>
      <c r="C198">
        <v>44137</v>
      </c>
      <c r="D198">
        <v>21</v>
      </c>
      <c r="E198">
        <v>782</v>
      </c>
      <c r="F198">
        <v>1</v>
      </c>
    </row>
    <row r="199" spans="1:6" x14ac:dyDescent="0.25">
      <c r="A199" t="s">
        <v>13</v>
      </c>
      <c r="B199" s="1" t="s">
        <v>1</v>
      </c>
      <c r="C199">
        <v>44137</v>
      </c>
      <c r="D199">
        <v>22</v>
      </c>
      <c r="E199">
        <v>716.66666666666674</v>
      </c>
      <c r="F199">
        <v>1</v>
      </c>
    </row>
    <row r="200" spans="1:6" x14ac:dyDescent="0.25">
      <c r="A200" t="s">
        <v>13</v>
      </c>
      <c r="B200" s="1" t="s">
        <v>1</v>
      </c>
      <c r="C200">
        <v>44138</v>
      </c>
      <c r="D200">
        <v>23</v>
      </c>
      <c r="E200">
        <v>367.33333333333331</v>
      </c>
      <c r="F200">
        <v>1</v>
      </c>
    </row>
    <row r="201" spans="1:6" x14ac:dyDescent="0.25">
      <c r="A201" t="s">
        <v>13</v>
      </c>
      <c r="B201" s="1" t="s">
        <v>1</v>
      </c>
      <c r="C201">
        <v>44138</v>
      </c>
      <c r="D201">
        <v>24</v>
      </c>
      <c r="E201">
        <v>592</v>
      </c>
      <c r="F201">
        <v>1</v>
      </c>
    </row>
    <row r="202" spans="1:6" x14ac:dyDescent="0.25">
      <c r="A202" t="s">
        <v>13</v>
      </c>
      <c r="B202" s="1" t="s">
        <v>1</v>
      </c>
      <c r="C202">
        <v>44138</v>
      </c>
      <c r="D202">
        <v>25</v>
      </c>
      <c r="E202">
        <v>350</v>
      </c>
      <c r="F202">
        <v>1</v>
      </c>
    </row>
    <row r="203" spans="1:6" x14ac:dyDescent="0.25">
      <c r="A203" t="s">
        <v>13</v>
      </c>
      <c r="B203" s="1" t="s">
        <v>1</v>
      </c>
      <c r="C203">
        <v>44138</v>
      </c>
      <c r="D203">
        <v>26</v>
      </c>
      <c r="E203">
        <v>475.33333333333337</v>
      </c>
      <c r="F203">
        <v>1</v>
      </c>
    </row>
    <row r="204" spans="1:6" x14ac:dyDescent="0.25">
      <c r="A204" t="s">
        <v>13</v>
      </c>
      <c r="B204" s="1" t="s">
        <v>1</v>
      </c>
      <c r="C204">
        <v>44138</v>
      </c>
      <c r="D204">
        <v>27</v>
      </c>
      <c r="E204">
        <v>586.66666666666674</v>
      </c>
      <c r="F204">
        <v>1</v>
      </c>
    </row>
    <row r="205" spans="1:6" x14ac:dyDescent="0.25">
      <c r="A205" t="s">
        <v>13</v>
      </c>
      <c r="B205" s="1" t="s">
        <v>1</v>
      </c>
      <c r="C205">
        <v>44138</v>
      </c>
      <c r="D205">
        <v>28</v>
      </c>
      <c r="E205">
        <v>688</v>
      </c>
      <c r="F205">
        <v>0</v>
      </c>
    </row>
    <row r="206" spans="1:6" x14ac:dyDescent="0.25">
      <c r="A206" t="s">
        <v>13</v>
      </c>
      <c r="B206" s="1" t="s">
        <v>1</v>
      </c>
      <c r="C206">
        <v>44138</v>
      </c>
      <c r="D206">
        <v>29</v>
      </c>
      <c r="E206">
        <v>380</v>
      </c>
      <c r="F206">
        <v>1</v>
      </c>
    </row>
    <row r="207" spans="1:6" x14ac:dyDescent="0.25">
      <c r="A207" t="s">
        <v>13</v>
      </c>
      <c r="B207" s="1" t="s">
        <v>1</v>
      </c>
      <c r="C207">
        <v>44138</v>
      </c>
      <c r="D207">
        <v>30</v>
      </c>
      <c r="E207">
        <v>217</v>
      </c>
      <c r="F207">
        <v>1</v>
      </c>
    </row>
    <row r="208" spans="1:6" x14ac:dyDescent="0.25">
      <c r="A208" t="s">
        <v>13</v>
      </c>
      <c r="B208" s="1" t="s">
        <v>1</v>
      </c>
      <c r="C208">
        <v>44138</v>
      </c>
      <c r="D208">
        <v>31</v>
      </c>
      <c r="E208">
        <v>656</v>
      </c>
      <c r="F208">
        <v>0</v>
      </c>
    </row>
    <row r="209" spans="1:6" x14ac:dyDescent="0.25">
      <c r="A209" t="s">
        <v>13</v>
      </c>
      <c r="B209" s="1" t="s">
        <v>1</v>
      </c>
      <c r="C209">
        <v>44138</v>
      </c>
      <c r="D209">
        <v>32</v>
      </c>
      <c r="E209">
        <v>296</v>
      </c>
      <c r="F209">
        <v>0</v>
      </c>
    </row>
    <row r="210" spans="1:6" x14ac:dyDescent="0.25">
      <c r="A210" t="s">
        <v>13</v>
      </c>
      <c r="B210" s="1" t="s">
        <v>1</v>
      </c>
      <c r="C210">
        <v>44138</v>
      </c>
      <c r="D210">
        <v>33</v>
      </c>
      <c r="E210">
        <v>680</v>
      </c>
      <c r="F210">
        <v>1</v>
      </c>
    </row>
    <row r="211" spans="1:6" x14ac:dyDescent="0.25">
      <c r="A211" t="s">
        <v>13</v>
      </c>
      <c r="B211" s="1" t="s">
        <v>1</v>
      </c>
      <c r="C211">
        <v>44138</v>
      </c>
      <c r="D211">
        <v>34</v>
      </c>
      <c r="E211">
        <v>645</v>
      </c>
      <c r="F211">
        <v>1</v>
      </c>
    </row>
    <row r="212" spans="1:6" x14ac:dyDescent="0.25">
      <c r="A212" t="s">
        <v>13</v>
      </c>
      <c r="B212" s="1" t="s">
        <v>1</v>
      </c>
      <c r="C212">
        <v>44138</v>
      </c>
      <c r="D212">
        <v>35</v>
      </c>
      <c r="E212">
        <v>468</v>
      </c>
      <c r="F212">
        <v>1</v>
      </c>
    </row>
    <row r="213" spans="1:6" x14ac:dyDescent="0.25">
      <c r="A213" t="s">
        <v>13</v>
      </c>
      <c r="B213" s="1" t="s">
        <v>1</v>
      </c>
      <c r="C213">
        <v>44138</v>
      </c>
      <c r="D213">
        <v>36</v>
      </c>
      <c r="E213">
        <v>576</v>
      </c>
      <c r="F213">
        <v>1</v>
      </c>
    </row>
    <row r="214" spans="1:6" x14ac:dyDescent="0.25">
      <c r="A214" t="s">
        <v>13</v>
      </c>
      <c r="B214" s="1" t="s">
        <v>1</v>
      </c>
      <c r="C214">
        <v>44138</v>
      </c>
      <c r="D214">
        <v>37</v>
      </c>
      <c r="E214">
        <v>633.33333333333326</v>
      </c>
      <c r="F214">
        <v>1</v>
      </c>
    </row>
    <row r="215" spans="1:6" x14ac:dyDescent="0.25">
      <c r="A215" t="s">
        <v>13</v>
      </c>
      <c r="B215" s="1" t="s">
        <v>1</v>
      </c>
      <c r="C215">
        <v>44138</v>
      </c>
      <c r="D215">
        <v>38</v>
      </c>
      <c r="E215">
        <v>431.66666666666669</v>
      </c>
      <c r="F215">
        <v>1</v>
      </c>
    </row>
    <row r="216" spans="1:6" x14ac:dyDescent="0.25">
      <c r="A216" t="s">
        <v>13</v>
      </c>
      <c r="B216" s="1" t="s">
        <v>1</v>
      </c>
      <c r="C216">
        <v>44138</v>
      </c>
      <c r="D216">
        <v>39</v>
      </c>
      <c r="E216">
        <v>738</v>
      </c>
      <c r="F216">
        <v>1</v>
      </c>
    </row>
    <row r="217" spans="1:6" x14ac:dyDescent="0.25">
      <c r="A217" t="s">
        <v>13</v>
      </c>
      <c r="B217" s="1" t="s">
        <v>1</v>
      </c>
      <c r="C217">
        <v>44138</v>
      </c>
      <c r="D217">
        <v>40</v>
      </c>
      <c r="E217">
        <v>688</v>
      </c>
      <c r="F217">
        <v>1</v>
      </c>
    </row>
    <row r="218" spans="1:6" x14ac:dyDescent="0.25">
      <c r="A218" t="s">
        <v>13</v>
      </c>
      <c r="B218" s="1" t="s">
        <v>1</v>
      </c>
      <c r="C218">
        <v>44138</v>
      </c>
      <c r="D218">
        <v>41</v>
      </c>
      <c r="E218">
        <v>456</v>
      </c>
      <c r="F218">
        <v>1</v>
      </c>
    </row>
    <row r="219" spans="1:6" x14ac:dyDescent="0.25">
      <c r="A219" t="s">
        <v>13</v>
      </c>
      <c r="B219" s="1" t="s">
        <v>1</v>
      </c>
      <c r="C219">
        <v>44138</v>
      </c>
      <c r="D219">
        <v>42</v>
      </c>
      <c r="E219">
        <v>615</v>
      </c>
      <c r="F219">
        <v>1</v>
      </c>
    </row>
    <row r="220" spans="1:6" x14ac:dyDescent="0.25">
      <c r="A220" t="s">
        <v>13</v>
      </c>
      <c r="B220" s="1" t="s">
        <v>1</v>
      </c>
      <c r="C220">
        <v>44138</v>
      </c>
      <c r="D220">
        <v>43</v>
      </c>
      <c r="E220">
        <v>272</v>
      </c>
      <c r="F220">
        <v>1</v>
      </c>
    </row>
    <row r="221" spans="1:6" x14ac:dyDescent="0.25">
      <c r="A221" t="s">
        <v>13</v>
      </c>
      <c r="B221" s="1" t="s">
        <v>1</v>
      </c>
      <c r="C221">
        <v>44138</v>
      </c>
      <c r="D221">
        <v>44</v>
      </c>
      <c r="E221">
        <v>583.33333333333326</v>
      </c>
      <c r="F221">
        <v>1</v>
      </c>
    </row>
    <row r="222" spans="1:6" x14ac:dyDescent="0.25">
      <c r="A222" t="s">
        <v>13</v>
      </c>
      <c r="B222" s="1" t="s">
        <v>1</v>
      </c>
      <c r="C222">
        <v>44138</v>
      </c>
      <c r="D222">
        <v>45</v>
      </c>
      <c r="E222">
        <v>420</v>
      </c>
      <c r="F222">
        <v>1</v>
      </c>
    </row>
    <row r="223" spans="1:6" x14ac:dyDescent="0.25">
      <c r="A223" t="s">
        <v>13</v>
      </c>
      <c r="B223" s="1" t="s">
        <v>1</v>
      </c>
      <c r="C223">
        <v>44138</v>
      </c>
      <c r="D223">
        <v>46</v>
      </c>
      <c r="E223">
        <v>675</v>
      </c>
      <c r="F223">
        <v>1</v>
      </c>
    </row>
    <row r="224" spans="1:6" x14ac:dyDescent="0.25">
      <c r="A224" t="s">
        <v>13</v>
      </c>
      <c r="B224" s="1" t="s">
        <v>1</v>
      </c>
      <c r="C224">
        <v>44139</v>
      </c>
      <c r="D224">
        <v>47</v>
      </c>
      <c r="E224">
        <v>658</v>
      </c>
      <c r="F224">
        <v>1</v>
      </c>
    </row>
    <row r="225" spans="1:6" x14ac:dyDescent="0.25">
      <c r="A225" t="s">
        <v>13</v>
      </c>
      <c r="B225" s="1" t="s">
        <v>1</v>
      </c>
      <c r="C225">
        <v>44139</v>
      </c>
      <c r="D225">
        <v>48</v>
      </c>
      <c r="E225">
        <v>588</v>
      </c>
      <c r="F225">
        <v>1</v>
      </c>
    </row>
    <row r="226" spans="1:6" x14ac:dyDescent="0.25">
      <c r="A226" t="s">
        <v>13</v>
      </c>
      <c r="B226" s="1" t="s">
        <v>1</v>
      </c>
      <c r="C226">
        <v>44139</v>
      </c>
      <c r="D226">
        <v>49</v>
      </c>
      <c r="E226">
        <v>637</v>
      </c>
      <c r="F226">
        <v>1</v>
      </c>
    </row>
    <row r="227" spans="1:6" x14ac:dyDescent="0.25">
      <c r="A227" t="s">
        <v>13</v>
      </c>
      <c r="B227" s="1" t="s">
        <v>1</v>
      </c>
      <c r="C227">
        <v>44139</v>
      </c>
      <c r="D227">
        <v>50</v>
      </c>
      <c r="E227">
        <v>373.33333333333331</v>
      </c>
      <c r="F227">
        <v>1</v>
      </c>
    </row>
    <row r="228" spans="1:6" x14ac:dyDescent="0.25">
      <c r="A228" t="s">
        <v>13</v>
      </c>
      <c r="B228" s="1" t="s">
        <v>1</v>
      </c>
      <c r="C228">
        <v>44139</v>
      </c>
      <c r="D228">
        <v>51</v>
      </c>
      <c r="E228">
        <v>602</v>
      </c>
      <c r="F228">
        <v>1</v>
      </c>
    </row>
    <row r="229" spans="1:6" x14ac:dyDescent="0.25">
      <c r="A229" t="s">
        <v>13</v>
      </c>
      <c r="B229" s="1" t="s">
        <v>1</v>
      </c>
      <c r="C229">
        <v>44139</v>
      </c>
      <c r="D229">
        <v>52</v>
      </c>
      <c r="E229">
        <v>160</v>
      </c>
      <c r="F229">
        <v>1</v>
      </c>
    </row>
    <row r="230" spans="1:6" x14ac:dyDescent="0.25">
      <c r="A230" t="s">
        <v>13</v>
      </c>
      <c r="B230" s="1" t="s">
        <v>1</v>
      </c>
      <c r="C230">
        <v>44139</v>
      </c>
      <c r="D230">
        <v>53</v>
      </c>
      <c r="E230">
        <v>680</v>
      </c>
      <c r="F230">
        <v>1</v>
      </c>
    </row>
    <row r="231" spans="1:6" x14ac:dyDescent="0.25">
      <c r="A231" t="s">
        <v>13</v>
      </c>
      <c r="B231" s="1" t="s">
        <v>1</v>
      </c>
      <c r="C231">
        <v>44139</v>
      </c>
      <c r="D231">
        <v>54</v>
      </c>
      <c r="E231">
        <v>612</v>
      </c>
      <c r="F231">
        <v>1</v>
      </c>
    </row>
    <row r="232" spans="1:6" x14ac:dyDescent="0.25">
      <c r="A232" t="s">
        <v>13</v>
      </c>
      <c r="B232" s="1" t="s">
        <v>1</v>
      </c>
      <c r="C232">
        <v>44139</v>
      </c>
      <c r="D232">
        <v>55</v>
      </c>
      <c r="E232">
        <v>567.33333333333337</v>
      </c>
      <c r="F232">
        <v>1</v>
      </c>
    </row>
    <row r="233" spans="1:6" x14ac:dyDescent="0.25">
      <c r="A233" t="s">
        <v>13</v>
      </c>
      <c r="B233" s="1" t="s">
        <v>1</v>
      </c>
      <c r="C233">
        <v>44139</v>
      </c>
      <c r="D233">
        <v>56</v>
      </c>
      <c r="E233">
        <v>540</v>
      </c>
      <c r="F233">
        <v>1</v>
      </c>
    </row>
    <row r="234" spans="1:6" x14ac:dyDescent="0.25">
      <c r="A234" t="s">
        <v>13</v>
      </c>
      <c r="B234" s="1" t="s">
        <v>1</v>
      </c>
      <c r="C234">
        <v>44139</v>
      </c>
      <c r="D234">
        <v>57</v>
      </c>
      <c r="E234">
        <v>587.66666666666663</v>
      </c>
      <c r="F234">
        <v>1</v>
      </c>
    </row>
    <row r="235" spans="1:6" x14ac:dyDescent="0.25">
      <c r="A235" t="s">
        <v>13</v>
      </c>
      <c r="B235" s="1" t="s">
        <v>1</v>
      </c>
      <c r="C235">
        <v>44139</v>
      </c>
      <c r="D235">
        <v>58</v>
      </c>
      <c r="E235">
        <v>557.33333333333326</v>
      </c>
      <c r="F235">
        <v>1</v>
      </c>
    </row>
    <row r="236" spans="1:6" x14ac:dyDescent="0.25">
      <c r="A236" t="s">
        <v>13</v>
      </c>
      <c r="B236" s="1" t="s">
        <v>1</v>
      </c>
      <c r="C236">
        <v>44139</v>
      </c>
      <c r="D236">
        <v>59</v>
      </c>
      <c r="E236">
        <v>608</v>
      </c>
      <c r="F236">
        <v>1</v>
      </c>
    </row>
    <row r="237" spans="1:6" x14ac:dyDescent="0.25">
      <c r="A237" t="s">
        <v>13</v>
      </c>
      <c r="B237" s="1" t="s">
        <v>1</v>
      </c>
      <c r="C237">
        <v>44139</v>
      </c>
      <c r="D237">
        <v>60</v>
      </c>
      <c r="E237">
        <v>261</v>
      </c>
      <c r="F237">
        <v>1</v>
      </c>
    </row>
    <row r="238" spans="1:6" x14ac:dyDescent="0.25">
      <c r="A238" t="s">
        <v>13</v>
      </c>
      <c r="B238" s="1" t="s">
        <v>1</v>
      </c>
      <c r="C238">
        <v>44139</v>
      </c>
      <c r="D238">
        <v>61</v>
      </c>
      <c r="E238">
        <v>251.33333333333331</v>
      </c>
      <c r="F238">
        <v>1</v>
      </c>
    </row>
    <row r="239" spans="1:6" x14ac:dyDescent="0.25">
      <c r="A239" t="s">
        <v>13</v>
      </c>
      <c r="B239" s="1" t="s">
        <v>1</v>
      </c>
      <c r="C239">
        <v>44139</v>
      </c>
      <c r="D239">
        <v>62</v>
      </c>
      <c r="E239">
        <v>261</v>
      </c>
      <c r="F239">
        <v>1</v>
      </c>
    </row>
    <row r="240" spans="1:6" x14ac:dyDescent="0.25">
      <c r="A240" t="s">
        <v>13</v>
      </c>
      <c r="B240" s="1" t="s">
        <v>1</v>
      </c>
      <c r="C240">
        <v>44139</v>
      </c>
      <c r="D240">
        <v>63</v>
      </c>
      <c r="E240">
        <v>396</v>
      </c>
      <c r="F240">
        <v>1</v>
      </c>
    </row>
    <row r="241" spans="1:6" x14ac:dyDescent="0.25">
      <c r="A241" t="s">
        <v>13</v>
      </c>
      <c r="B241" s="1" t="s">
        <v>1</v>
      </c>
      <c r="C241">
        <v>44139</v>
      </c>
      <c r="D241">
        <v>64</v>
      </c>
      <c r="E241">
        <v>493.33333333333337</v>
      </c>
      <c r="F241">
        <v>1</v>
      </c>
    </row>
    <row r="242" spans="1:6" x14ac:dyDescent="0.25">
      <c r="A242" t="s">
        <v>13</v>
      </c>
      <c r="B242" s="1" t="s">
        <v>1</v>
      </c>
      <c r="C242">
        <v>44139</v>
      </c>
      <c r="D242">
        <v>65</v>
      </c>
      <c r="E242">
        <v>716.66666666666674</v>
      </c>
      <c r="F242">
        <v>1</v>
      </c>
    </row>
    <row r="243" spans="1:6" x14ac:dyDescent="0.25">
      <c r="A243" t="s">
        <v>13</v>
      </c>
      <c r="B243" s="1" t="s">
        <v>1</v>
      </c>
      <c r="C243">
        <v>44139</v>
      </c>
      <c r="D243">
        <v>66</v>
      </c>
      <c r="E243">
        <v>403</v>
      </c>
      <c r="F243">
        <v>1</v>
      </c>
    </row>
    <row r="244" spans="1:6" x14ac:dyDescent="0.25">
      <c r="A244" t="s">
        <v>13</v>
      </c>
      <c r="B244" s="1" t="s">
        <v>1</v>
      </c>
      <c r="C244">
        <v>44139</v>
      </c>
      <c r="D244">
        <v>67</v>
      </c>
      <c r="E244">
        <v>513.33333333333326</v>
      </c>
      <c r="F244">
        <v>1</v>
      </c>
    </row>
    <row r="245" spans="1:6" x14ac:dyDescent="0.25">
      <c r="A245" t="s">
        <v>13</v>
      </c>
      <c r="B245" s="1" t="s">
        <v>1</v>
      </c>
      <c r="C245">
        <v>44139</v>
      </c>
      <c r="D245">
        <v>68</v>
      </c>
      <c r="E245">
        <v>518</v>
      </c>
      <c r="F245">
        <v>1</v>
      </c>
    </row>
    <row r="246" spans="1:6" x14ac:dyDescent="0.25">
      <c r="A246" t="s">
        <v>13</v>
      </c>
      <c r="B246" s="1" t="s">
        <v>1</v>
      </c>
      <c r="C246">
        <v>44139</v>
      </c>
      <c r="D246">
        <v>69</v>
      </c>
      <c r="E246">
        <v>293.33333333333331</v>
      </c>
      <c r="F246">
        <v>1</v>
      </c>
    </row>
    <row r="247" spans="1:6" x14ac:dyDescent="0.25">
      <c r="A247" t="s">
        <v>13</v>
      </c>
      <c r="B247" s="1" t="s">
        <v>1</v>
      </c>
      <c r="C247">
        <v>44139</v>
      </c>
      <c r="D247">
        <v>70</v>
      </c>
      <c r="E247">
        <v>256.66666666666663</v>
      </c>
      <c r="F247">
        <v>1</v>
      </c>
    </row>
    <row r="248" spans="1:6" x14ac:dyDescent="0.25">
      <c r="A248" t="s">
        <v>13</v>
      </c>
      <c r="B248" s="1" t="s">
        <v>1</v>
      </c>
      <c r="C248">
        <v>44140</v>
      </c>
      <c r="D248">
        <v>71</v>
      </c>
      <c r="E248">
        <v>456</v>
      </c>
      <c r="F248">
        <v>1</v>
      </c>
    </row>
    <row r="249" spans="1:6" x14ac:dyDescent="0.25">
      <c r="A249" t="s">
        <v>13</v>
      </c>
      <c r="B249" s="1" t="s">
        <v>1</v>
      </c>
      <c r="C249">
        <v>44140</v>
      </c>
      <c r="D249">
        <v>72</v>
      </c>
      <c r="E249">
        <v>567.33333333333337</v>
      </c>
      <c r="F249">
        <v>1</v>
      </c>
    </row>
    <row r="250" spans="1:6" x14ac:dyDescent="0.25">
      <c r="A250" t="s">
        <v>13</v>
      </c>
      <c r="B250" s="1" t="s">
        <v>1</v>
      </c>
      <c r="C250">
        <v>44140</v>
      </c>
      <c r="D250">
        <v>73</v>
      </c>
      <c r="E250">
        <v>458.66666666666663</v>
      </c>
      <c r="F250">
        <v>1</v>
      </c>
    </row>
    <row r="251" spans="1:6" x14ac:dyDescent="0.25">
      <c r="A251" t="s">
        <v>13</v>
      </c>
      <c r="B251" s="1" t="s">
        <v>1</v>
      </c>
      <c r="C251">
        <v>44140</v>
      </c>
      <c r="D251">
        <v>74</v>
      </c>
      <c r="E251">
        <v>555.33333333333337</v>
      </c>
      <c r="F251">
        <v>1</v>
      </c>
    </row>
    <row r="252" spans="1:6" x14ac:dyDescent="0.25">
      <c r="A252" t="s">
        <v>13</v>
      </c>
      <c r="B252" s="1" t="s">
        <v>1</v>
      </c>
      <c r="C252">
        <v>44140</v>
      </c>
      <c r="D252">
        <v>75</v>
      </c>
      <c r="E252">
        <v>256</v>
      </c>
      <c r="F252">
        <v>1</v>
      </c>
    </row>
    <row r="253" spans="1:6" x14ac:dyDescent="0.25">
      <c r="A253" t="s">
        <v>13</v>
      </c>
      <c r="B253" s="1" t="s">
        <v>1</v>
      </c>
      <c r="C253">
        <v>44140</v>
      </c>
      <c r="D253">
        <v>76</v>
      </c>
      <c r="E253">
        <v>542.66666666666674</v>
      </c>
      <c r="F253">
        <v>1</v>
      </c>
    </row>
    <row r="254" spans="1:6" x14ac:dyDescent="0.25">
      <c r="A254" t="s">
        <v>13</v>
      </c>
      <c r="B254" s="1" t="s">
        <v>1</v>
      </c>
      <c r="C254">
        <v>44140</v>
      </c>
      <c r="D254">
        <v>77</v>
      </c>
      <c r="E254">
        <v>396.33333333333331</v>
      </c>
      <c r="F254">
        <v>1</v>
      </c>
    </row>
    <row r="255" spans="1:6" x14ac:dyDescent="0.25">
      <c r="A255" t="s">
        <v>13</v>
      </c>
      <c r="B255" s="1" t="s">
        <v>1</v>
      </c>
      <c r="C255">
        <v>44140</v>
      </c>
      <c r="D255">
        <v>78</v>
      </c>
      <c r="E255">
        <v>455</v>
      </c>
      <c r="F255">
        <v>1</v>
      </c>
    </row>
    <row r="256" spans="1:6" x14ac:dyDescent="0.25">
      <c r="A256" t="s">
        <v>13</v>
      </c>
      <c r="B256" s="1" t="s">
        <v>1</v>
      </c>
      <c r="C256">
        <v>44140</v>
      </c>
      <c r="D256">
        <v>79</v>
      </c>
      <c r="E256">
        <v>190.66666666666666</v>
      </c>
      <c r="F256">
        <v>1</v>
      </c>
    </row>
    <row r="257" spans="1:6" x14ac:dyDescent="0.25">
      <c r="A257" t="s">
        <v>13</v>
      </c>
      <c r="B257" s="1" t="s">
        <v>1</v>
      </c>
      <c r="C257">
        <v>44140</v>
      </c>
      <c r="D257">
        <v>80</v>
      </c>
      <c r="E257">
        <v>669.66666666666663</v>
      </c>
      <c r="F257">
        <v>1</v>
      </c>
    </row>
    <row r="258" spans="1:6" x14ac:dyDescent="0.25">
      <c r="A258" t="s">
        <v>13</v>
      </c>
      <c r="B258" s="1" t="s">
        <v>1</v>
      </c>
      <c r="C258">
        <v>44140</v>
      </c>
      <c r="D258">
        <v>81</v>
      </c>
      <c r="E258">
        <v>604.33333333333337</v>
      </c>
      <c r="F258">
        <v>1</v>
      </c>
    </row>
    <row r="259" spans="1:6" x14ac:dyDescent="0.25">
      <c r="A259" t="s">
        <v>13</v>
      </c>
      <c r="B259" s="1" t="s">
        <v>1</v>
      </c>
      <c r="C259">
        <v>44140</v>
      </c>
      <c r="D259">
        <v>82</v>
      </c>
      <c r="E259">
        <v>196</v>
      </c>
      <c r="F259">
        <v>1</v>
      </c>
    </row>
    <row r="260" spans="1:6" x14ac:dyDescent="0.25">
      <c r="A260" t="s">
        <v>13</v>
      </c>
      <c r="B260" s="1" t="s">
        <v>1</v>
      </c>
      <c r="C260">
        <v>44140</v>
      </c>
      <c r="D260">
        <v>83</v>
      </c>
      <c r="E260">
        <v>506.66666666666669</v>
      </c>
      <c r="F260">
        <v>1</v>
      </c>
    </row>
    <row r="261" spans="1:6" x14ac:dyDescent="0.25">
      <c r="A261" t="s">
        <v>13</v>
      </c>
      <c r="B261" s="1" t="s">
        <v>1</v>
      </c>
      <c r="C261">
        <v>44140</v>
      </c>
      <c r="D261">
        <v>84</v>
      </c>
      <c r="E261">
        <v>293.33333333333337</v>
      </c>
      <c r="F261">
        <v>1</v>
      </c>
    </row>
    <row r="262" spans="1:6" x14ac:dyDescent="0.25">
      <c r="A262" t="s">
        <v>13</v>
      </c>
      <c r="B262" s="1" t="s">
        <v>1</v>
      </c>
      <c r="C262">
        <v>44140</v>
      </c>
      <c r="D262">
        <v>85</v>
      </c>
      <c r="E262">
        <v>245</v>
      </c>
      <c r="F262">
        <v>1</v>
      </c>
    </row>
    <row r="263" spans="1:6" x14ac:dyDescent="0.25">
      <c r="A263" t="s">
        <v>13</v>
      </c>
      <c r="B263" s="1" t="s">
        <v>1</v>
      </c>
      <c r="C263">
        <v>44140</v>
      </c>
      <c r="D263">
        <v>86</v>
      </c>
      <c r="E263">
        <v>256</v>
      </c>
      <c r="F263">
        <v>1</v>
      </c>
    </row>
    <row r="264" spans="1:6" x14ac:dyDescent="0.25">
      <c r="A264" t="s">
        <v>13</v>
      </c>
      <c r="B264" s="1" t="s">
        <v>1</v>
      </c>
      <c r="C264">
        <v>44140</v>
      </c>
      <c r="D264">
        <v>87</v>
      </c>
      <c r="E264">
        <v>256.66666666666663</v>
      </c>
      <c r="F264">
        <v>1</v>
      </c>
    </row>
    <row r="265" spans="1:6" x14ac:dyDescent="0.25">
      <c r="A265" t="s">
        <v>13</v>
      </c>
      <c r="B265" s="1" t="s">
        <v>1</v>
      </c>
      <c r="C265">
        <v>44140</v>
      </c>
      <c r="D265">
        <v>88</v>
      </c>
      <c r="E265">
        <v>233.33333333333331</v>
      </c>
      <c r="F265">
        <v>1</v>
      </c>
    </row>
    <row r="266" spans="1:6" x14ac:dyDescent="0.25">
      <c r="A266" t="s">
        <v>13</v>
      </c>
      <c r="B266" s="1" t="s">
        <v>1</v>
      </c>
      <c r="C266">
        <v>44140</v>
      </c>
      <c r="D266">
        <v>89</v>
      </c>
      <c r="E266">
        <v>702.33333333333337</v>
      </c>
      <c r="F266">
        <v>1</v>
      </c>
    </row>
    <row r="267" spans="1:6" x14ac:dyDescent="0.25">
      <c r="A267" t="s">
        <v>13</v>
      </c>
      <c r="B267" s="1" t="s">
        <v>1</v>
      </c>
      <c r="C267">
        <v>44140</v>
      </c>
      <c r="D267">
        <v>90</v>
      </c>
      <c r="E267">
        <v>258.33333333333337</v>
      </c>
      <c r="F267">
        <v>0</v>
      </c>
    </row>
    <row r="268" spans="1:6" x14ac:dyDescent="0.25">
      <c r="A268" t="s">
        <v>13</v>
      </c>
      <c r="B268" s="1" t="s">
        <v>1</v>
      </c>
      <c r="C268">
        <v>44140</v>
      </c>
      <c r="D268">
        <v>91</v>
      </c>
      <c r="E268">
        <v>210</v>
      </c>
      <c r="F268">
        <v>0</v>
      </c>
    </row>
    <row r="269" spans="1:6" x14ac:dyDescent="0.25">
      <c r="A269" t="s">
        <v>13</v>
      </c>
      <c r="B269" s="1" t="s">
        <v>1</v>
      </c>
      <c r="C269">
        <v>44140</v>
      </c>
      <c r="D269">
        <v>92</v>
      </c>
      <c r="E269">
        <v>248</v>
      </c>
      <c r="F269">
        <v>1</v>
      </c>
    </row>
    <row r="270" spans="1:6" x14ac:dyDescent="0.25">
      <c r="A270" t="s">
        <v>13</v>
      </c>
      <c r="B270" s="1" t="s">
        <v>1</v>
      </c>
      <c r="C270">
        <v>44141</v>
      </c>
      <c r="D270">
        <v>93</v>
      </c>
      <c r="E270">
        <v>748</v>
      </c>
      <c r="F270">
        <v>1</v>
      </c>
    </row>
    <row r="271" spans="1:6" x14ac:dyDescent="0.25">
      <c r="A271" t="s">
        <v>13</v>
      </c>
      <c r="B271" s="1" t="s">
        <v>1</v>
      </c>
      <c r="C271">
        <v>44141</v>
      </c>
      <c r="D271">
        <v>94</v>
      </c>
      <c r="E271">
        <v>536.66666666666663</v>
      </c>
      <c r="F271">
        <v>1</v>
      </c>
    </row>
    <row r="272" spans="1:6" x14ac:dyDescent="0.25">
      <c r="A272" t="s">
        <v>13</v>
      </c>
      <c r="B272" s="1" t="s">
        <v>1</v>
      </c>
      <c r="C272">
        <v>44141</v>
      </c>
      <c r="D272">
        <v>95</v>
      </c>
      <c r="E272">
        <v>560</v>
      </c>
      <c r="F272">
        <v>1</v>
      </c>
    </row>
    <row r="273" spans="1:6" x14ac:dyDescent="0.25">
      <c r="A273" t="s">
        <v>13</v>
      </c>
      <c r="B273" s="1" t="s">
        <v>1</v>
      </c>
      <c r="C273">
        <v>44141</v>
      </c>
      <c r="D273">
        <v>96</v>
      </c>
      <c r="E273">
        <v>582.66666666666663</v>
      </c>
      <c r="F273">
        <v>1</v>
      </c>
    </row>
    <row r="274" spans="1:6" x14ac:dyDescent="0.25">
      <c r="A274" t="s">
        <v>13</v>
      </c>
      <c r="B274" s="1" t="s">
        <v>1</v>
      </c>
      <c r="C274">
        <v>44141</v>
      </c>
      <c r="D274">
        <v>97</v>
      </c>
      <c r="E274">
        <v>478.33333333333331</v>
      </c>
      <c r="F274">
        <v>1</v>
      </c>
    </row>
    <row r="275" spans="1:6" x14ac:dyDescent="0.25">
      <c r="A275" t="s">
        <v>13</v>
      </c>
      <c r="B275" s="1" t="s">
        <v>1</v>
      </c>
      <c r="C275">
        <v>44141</v>
      </c>
      <c r="D275">
        <v>98</v>
      </c>
      <c r="E275">
        <v>530.33333333333337</v>
      </c>
      <c r="F275">
        <v>1</v>
      </c>
    </row>
    <row r="276" spans="1:6" x14ac:dyDescent="0.25">
      <c r="A276" t="s">
        <v>13</v>
      </c>
      <c r="B276" s="1" t="s">
        <v>1</v>
      </c>
      <c r="C276">
        <v>44141</v>
      </c>
      <c r="D276">
        <v>99</v>
      </c>
      <c r="E276">
        <v>177.33333333333334</v>
      </c>
      <c r="F276">
        <v>1</v>
      </c>
    </row>
    <row r="277" spans="1:6" x14ac:dyDescent="0.25">
      <c r="A277" t="s">
        <v>13</v>
      </c>
      <c r="B277" s="1" t="s">
        <v>1</v>
      </c>
      <c r="C277">
        <v>44141</v>
      </c>
      <c r="D277">
        <v>100</v>
      </c>
      <c r="E277">
        <v>251.33333333333331</v>
      </c>
      <c r="F277">
        <v>1</v>
      </c>
    </row>
    <row r="278" spans="1:6" x14ac:dyDescent="0.25">
      <c r="A278" t="s">
        <v>13</v>
      </c>
      <c r="B278" s="1" t="s">
        <v>1</v>
      </c>
      <c r="C278">
        <v>44141</v>
      </c>
      <c r="D278">
        <v>101</v>
      </c>
      <c r="E278">
        <v>245.33333333333331</v>
      </c>
      <c r="F278">
        <v>1</v>
      </c>
    </row>
    <row r="279" spans="1:6" x14ac:dyDescent="0.25">
      <c r="A279" t="s">
        <v>13</v>
      </c>
      <c r="B279" s="1" t="s">
        <v>1</v>
      </c>
      <c r="C279">
        <v>44141</v>
      </c>
      <c r="D279">
        <v>102</v>
      </c>
      <c r="E279">
        <v>250</v>
      </c>
      <c r="F279">
        <v>1</v>
      </c>
    </row>
    <row r="280" spans="1:6" x14ac:dyDescent="0.25">
      <c r="A280" t="s">
        <v>13</v>
      </c>
      <c r="B280" s="1" t="s">
        <v>1</v>
      </c>
      <c r="C280">
        <v>44141</v>
      </c>
      <c r="D280">
        <v>103</v>
      </c>
      <c r="E280">
        <v>245</v>
      </c>
      <c r="F280">
        <v>1</v>
      </c>
    </row>
    <row r="281" spans="1:6" x14ac:dyDescent="0.25">
      <c r="A281" t="s">
        <v>13</v>
      </c>
      <c r="B281" s="1" t="s">
        <v>1</v>
      </c>
      <c r="C281">
        <v>44141</v>
      </c>
      <c r="D281">
        <v>104</v>
      </c>
      <c r="E281">
        <v>190.66666666666666</v>
      </c>
      <c r="F281">
        <v>1</v>
      </c>
    </row>
    <row r="282" spans="1:6" x14ac:dyDescent="0.25">
      <c r="A282" t="s">
        <v>13</v>
      </c>
      <c r="B282" s="1" t="s">
        <v>1</v>
      </c>
      <c r="C282">
        <v>44141</v>
      </c>
      <c r="D282">
        <v>105</v>
      </c>
      <c r="E282">
        <v>191.66666666666669</v>
      </c>
      <c r="F282">
        <v>1</v>
      </c>
    </row>
    <row r="283" spans="1:6" x14ac:dyDescent="0.25">
      <c r="A283" t="s">
        <v>13</v>
      </c>
      <c r="B283" s="1" t="s">
        <v>1</v>
      </c>
      <c r="C283">
        <v>44141</v>
      </c>
      <c r="D283">
        <v>106</v>
      </c>
      <c r="E283">
        <v>145.66666666666669</v>
      </c>
      <c r="F283">
        <v>1</v>
      </c>
    </row>
    <row r="284" spans="1:6" x14ac:dyDescent="0.25">
      <c r="A284" t="s">
        <v>13</v>
      </c>
      <c r="B284" s="1" t="s">
        <v>1</v>
      </c>
      <c r="C284">
        <v>44141</v>
      </c>
      <c r="D284">
        <v>107</v>
      </c>
      <c r="E284">
        <v>202.66666666666666</v>
      </c>
      <c r="F284">
        <v>1</v>
      </c>
    </row>
    <row r="285" spans="1:6" x14ac:dyDescent="0.25">
      <c r="A285" t="s">
        <v>13</v>
      </c>
      <c r="B285" s="1" t="s">
        <v>1</v>
      </c>
      <c r="C285">
        <v>44141</v>
      </c>
      <c r="D285">
        <v>108</v>
      </c>
      <c r="E285">
        <v>193.33333333333331</v>
      </c>
      <c r="F285">
        <v>1</v>
      </c>
    </row>
    <row r="286" spans="1:6" x14ac:dyDescent="0.25">
      <c r="A286" t="s">
        <v>13</v>
      </c>
      <c r="B286" s="1" t="s">
        <v>1</v>
      </c>
      <c r="C286">
        <v>44141</v>
      </c>
      <c r="D286">
        <v>109</v>
      </c>
      <c r="E286">
        <v>252.00000000000003</v>
      </c>
      <c r="F286">
        <v>1</v>
      </c>
    </row>
    <row r="287" spans="1:6" x14ac:dyDescent="0.25">
      <c r="A287" t="s">
        <v>13</v>
      </c>
      <c r="B287" s="1" t="s">
        <v>1</v>
      </c>
      <c r="C287">
        <v>44141</v>
      </c>
      <c r="D287">
        <v>110</v>
      </c>
      <c r="E287">
        <v>317.33333333333337</v>
      </c>
      <c r="F287">
        <v>1</v>
      </c>
    </row>
    <row r="288" spans="1:6" x14ac:dyDescent="0.25">
      <c r="A288" t="s">
        <v>13</v>
      </c>
      <c r="B288" s="1" t="s">
        <v>1</v>
      </c>
      <c r="C288">
        <v>44141</v>
      </c>
      <c r="D288">
        <v>111</v>
      </c>
      <c r="E288">
        <v>240</v>
      </c>
      <c r="F288">
        <v>1</v>
      </c>
    </row>
    <row r="289" spans="1:6" x14ac:dyDescent="0.25">
      <c r="A289" t="s">
        <v>13</v>
      </c>
      <c r="B289" s="1" t="s">
        <v>1</v>
      </c>
      <c r="C289">
        <v>44142</v>
      </c>
      <c r="D289">
        <v>112</v>
      </c>
      <c r="E289">
        <v>268.33333333333331</v>
      </c>
      <c r="F289">
        <v>1</v>
      </c>
    </row>
    <row r="290" spans="1:6" x14ac:dyDescent="0.25">
      <c r="A290" t="s">
        <v>13</v>
      </c>
      <c r="B290" s="1" t="s">
        <v>1</v>
      </c>
      <c r="C290">
        <v>44142</v>
      </c>
      <c r="D290">
        <v>113</v>
      </c>
      <c r="E290">
        <v>186</v>
      </c>
      <c r="F290">
        <v>0</v>
      </c>
    </row>
    <row r="291" spans="1:6" x14ac:dyDescent="0.25">
      <c r="A291" t="s">
        <v>13</v>
      </c>
      <c r="B291" s="1" t="s">
        <v>1</v>
      </c>
      <c r="C291">
        <v>44142</v>
      </c>
      <c r="D291">
        <v>114</v>
      </c>
      <c r="E291">
        <v>214.66666666666669</v>
      </c>
      <c r="F291">
        <v>1</v>
      </c>
    </row>
    <row r="292" spans="1:6" x14ac:dyDescent="0.25">
      <c r="A292" t="s">
        <v>13</v>
      </c>
      <c r="B292" s="1" t="s">
        <v>1</v>
      </c>
      <c r="C292">
        <v>44142</v>
      </c>
      <c r="D292">
        <v>115</v>
      </c>
      <c r="E292">
        <v>530.33333333333337</v>
      </c>
      <c r="F292">
        <v>1</v>
      </c>
    </row>
    <row r="293" spans="1:6" x14ac:dyDescent="0.25">
      <c r="A293" t="s">
        <v>13</v>
      </c>
      <c r="B293" s="1" t="s">
        <v>1</v>
      </c>
      <c r="C293">
        <v>44142</v>
      </c>
      <c r="D293">
        <v>116</v>
      </c>
      <c r="E293">
        <v>183.66666666666666</v>
      </c>
      <c r="F293">
        <v>1</v>
      </c>
    </row>
    <row r="294" spans="1:6" x14ac:dyDescent="0.25">
      <c r="A294" t="s">
        <v>13</v>
      </c>
      <c r="B294" s="1" t="s">
        <v>1</v>
      </c>
      <c r="C294">
        <v>44142</v>
      </c>
      <c r="D294">
        <v>117</v>
      </c>
      <c r="E294">
        <v>220</v>
      </c>
      <c r="F294">
        <v>1</v>
      </c>
    </row>
    <row r="295" spans="1:6" x14ac:dyDescent="0.25">
      <c r="A295" t="s">
        <v>13</v>
      </c>
      <c r="B295" s="1" t="s">
        <v>1</v>
      </c>
      <c r="C295">
        <v>44142</v>
      </c>
      <c r="D295">
        <v>118</v>
      </c>
      <c r="E295">
        <v>266.66666666666663</v>
      </c>
      <c r="F295">
        <v>1</v>
      </c>
    </row>
    <row r="296" spans="1:6" x14ac:dyDescent="0.25">
      <c r="A296" t="s">
        <v>13</v>
      </c>
      <c r="B296" s="1" t="s">
        <v>1</v>
      </c>
      <c r="C296">
        <v>44142</v>
      </c>
      <c r="D296">
        <v>119</v>
      </c>
      <c r="E296">
        <v>227.33333333333334</v>
      </c>
      <c r="F296">
        <v>1</v>
      </c>
    </row>
    <row r="297" spans="1:6" x14ac:dyDescent="0.25">
      <c r="A297" t="s">
        <v>13</v>
      </c>
      <c r="B297" s="1" t="s">
        <v>1</v>
      </c>
      <c r="C297">
        <v>44142</v>
      </c>
      <c r="D297">
        <v>120</v>
      </c>
      <c r="E297">
        <v>226.66666666666669</v>
      </c>
      <c r="F297">
        <v>1</v>
      </c>
    </row>
    <row r="298" spans="1:6" x14ac:dyDescent="0.25">
      <c r="A298" t="s">
        <v>13</v>
      </c>
      <c r="B298" s="1" t="s">
        <v>1</v>
      </c>
      <c r="C298">
        <v>44143</v>
      </c>
      <c r="D298">
        <v>121</v>
      </c>
      <c r="E298">
        <v>338.33333333333331</v>
      </c>
      <c r="F298">
        <v>1</v>
      </c>
    </row>
    <row r="299" spans="1:6" x14ac:dyDescent="0.25">
      <c r="A299" t="s">
        <v>13</v>
      </c>
      <c r="B299" s="1" t="s">
        <v>1</v>
      </c>
      <c r="C299">
        <v>44143</v>
      </c>
      <c r="D299">
        <v>122</v>
      </c>
      <c r="E299">
        <v>245</v>
      </c>
      <c r="F299">
        <v>1</v>
      </c>
    </row>
    <row r="300" spans="1:6" x14ac:dyDescent="0.25">
      <c r="A300" t="s">
        <v>13</v>
      </c>
      <c r="B300" s="1" t="s">
        <v>1</v>
      </c>
      <c r="C300">
        <v>44143</v>
      </c>
      <c r="D300">
        <v>123</v>
      </c>
      <c r="E300">
        <v>234.66666666666666</v>
      </c>
      <c r="F300">
        <v>1</v>
      </c>
    </row>
    <row r="301" spans="1:6" x14ac:dyDescent="0.25">
      <c r="A301" t="s">
        <v>13</v>
      </c>
      <c r="B301" s="1" t="s">
        <v>1</v>
      </c>
      <c r="C301">
        <v>44143</v>
      </c>
      <c r="D301">
        <v>124</v>
      </c>
      <c r="E301">
        <v>317.33333333333337</v>
      </c>
      <c r="F301">
        <v>1</v>
      </c>
    </row>
    <row r="302" spans="1:6" x14ac:dyDescent="0.25">
      <c r="A302" t="s">
        <v>13</v>
      </c>
      <c r="B302" s="1" t="s">
        <v>1</v>
      </c>
      <c r="C302">
        <v>44143</v>
      </c>
      <c r="D302">
        <v>125</v>
      </c>
      <c r="E302">
        <v>125.66666666666666</v>
      </c>
      <c r="F302">
        <v>1</v>
      </c>
    </row>
    <row r="303" spans="1:6" x14ac:dyDescent="0.25">
      <c r="A303" t="s">
        <v>13</v>
      </c>
      <c r="B303" s="1" t="s">
        <v>1</v>
      </c>
      <c r="C303">
        <v>44143</v>
      </c>
      <c r="D303">
        <v>126</v>
      </c>
      <c r="E303">
        <v>224</v>
      </c>
      <c r="F303">
        <v>1</v>
      </c>
    </row>
    <row r="304" spans="1:6" x14ac:dyDescent="0.25">
      <c r="A304" t="s">
        <v>13</v>
      </c>
      <c r="B304" s="1" t="s">
        <v>1</v>
      </c>
      <c r="C304">
        <v>44143</v>
      </c>
      <c r="D304">
        <v>127</v>
      </c>
      <c r="E304">
        <v>102</v>
      </c>
      <c r="F304">
        <v>1</v>
      </c>
    </row>
    <row r="305" spans="1:10" x14ac:dyDescent="0.25">
      <c r="A305" t="s">
        <v>13</v>
      </c>
      <c r="B305" s="1" t="s">
        <v>1</v>
      </c>
      <c r="C305">
        <v>44143</v>
      </c>
      <c r="D305">
        <v>128</v>
      </c>
      <c r="E305">
        <v>151.66666666666666</v>
      </c>
      <c r="F305">
        <v>1</v>
      </c>
    </row>
    <row r="306" spans="1:10" x14ac:dyDescent="0.25">
      <c r="A306" t="s">
        <v>13</v>
      </c>
      <c r="B306" s="1" t="s">
        <v>1</v>
      </c>
      <c r="C306">
        <v>44144</v>
      </c>
      <c r="D306">
        <v>129</v>
      </c>
      <c r="E306">
        <v>367.33333333333331</v>
      </c>
      <c r="F306">
        <v>1</v>
      </c>
    </row>
    <row r="307" spans="1:10" x14ac:dyDescent="0.25">
      <c r="A307" t="s">
        <v>13</v>
      </c>
      <c r="B307" s="1" t="s">
        <v>1</v>
      </c>
      <c r="C307">
        <v>44144</v>
      </c>
      <c r="D307">
        <v>130</v>
      </c>
      <c r="E307">
        <v>256</v>
      </c>
      <c r="F307">
        <v>1</v>
      </c>
    </row>
    <row r="308" spans="1:10" x14ac:dyDescent="0.25">
      <c r="A308" t="s">
        <v>13</v>
      </c>
      <c r="B308" s="1" t="s">
        <v>1</v>
      </c>
      <c r="C308">
        <v>44144</v>
      </c>
      <c r="D308">
        <v>131</v>
      </c>
      <c r="E308">
        <v>280</v>
      </c>
      <c r="F308">
        <v>1</v>
      </c>
    </row>
    <row r="309" spans="1:10" x14ac:dyDescent="0.25">
      <c r="A309" t="s">
        <v>13</v>
      </c>
      <c r="B309" s="1" t="s">
        <v>1</v>
      </c>
      <c r="C309">
        <v>44144</v>
      </c>
      <c r="D309">
        <v>132</v>
      </c>
      <c r="E309">
        <v>125.66666666666666</v>
      </c>
      <c r="F309">
        <v>1</v>
      </c>
      <c r="G309">
        <v>132</v>
      </c>
      <c r="H309">
        <v>124</v>
      </c>
      <c r="I309">
        <v>424.75505050505046</v>
      </c>
      <c r="J309">
        <v>188.27849574242515</v>
      </c>
    </row>
    <row r="310" spans="1:10" x14ac:dyDescent="0.25">
      <c r="A310" t="s">
        <v>13</v>
      </c>
      <c r="B310" s="2" t="s">
        <v>22</v>
      </c>
      <c r="C310">
        <v>44136</v>
      </c>
      <c r="D310">
        <v>1</v>
      </c>
      <c r="E310">
        <v>456</v>
      </c>
      <c r="F310">
        <v>1</v>
      </c>
    </row>
    <row r="311" spans="1:10" x14ac:dyDescent="0.25">
      <c r="A311" t="s">
        <v>13</v>
      </c>
      <c r="B311" s="2" t="s">
        <v>22</v>
      </c>
      <c r="C311">
        <v>44136</v>
      </c>
      <c r="D311">
        <v>2</v>
      </c>
      <c r="E311">
        <v>501.66666666666663</v>
      </c>
      <c r="F311">
        <v>1</v>
      </c>
    </row>
    <row r="312" spans="1:10" x14ac:dyDescent="0.25">
      <c r="A312" t="s">
        <v>13</v>
      </c>
      <c r="B312" s="2" t="s">
        <v>22</v>
      </c>
      <c r="C312">
        <v>44136</v>
      </c>
      <c r="D312">
        <v>3</v>
      </c>
      <c r="E312">
        <v>611</v>
      </c>
      <c r="F312">
        <v>1</v>
      </c>
    </row>
    <row r="313" spans="1:10" x14ac:dyDescent="0.25">
      <c r="A313" t="s">
        <v>13</v>
      </c>
      <c r="B313" s="2" t="s">
        <v>22</v>
      </c>
      <c r="C313">
        <v>44136</v>
      </c>
      <c r="D313">
        <v>4</v>
      </c>
      <c r="E313">
        <v>480</v>
      </c>
      <c r="F313">
        <v>1</v>
      </c>
    </row>
    <row r="314" spans="1:10" x14ac:dyDescent="0.25">
      <c r="A314" t="s">
        <v>13</v>
      </c>
      <c r="B314" s="2" t="s">
        <v>22</v>
      </c>
      <c r="C314">
        <v>44136</v>
      </c>
      <c r="D314">
        <v>5</v>
      </c>
      <c r="E314">
        <v>525</v>
      </c>
      <c r="F314">
        <v>1</v>
      </c>
    </row>
    <row r="315" spans="1:10" x14ac:dyDescent="0.25">
      <c r="A315" t="s">
        <v>13</v>
      </c>
      <c r="B315" s="2" t="s">
        <v>22</v>
      </c>
      <c r="C315">
        <v>44137</v>
      </c>
      <c r="D315">
        <v>6</v>
      </c>
      <c r="E315">
        <v>453.33333333333337</v>
      </c>
      <c r="F315">
        <v>1</v>
      </c>
    </row>
    <row r="316" spans="1:10" x14ac:dyDescent="0.25">
      <c r="A316" t="s">
        <v>13</v>
      </c>
      <c r="B316" s="2" t="s">
        <v>22</v>
      </c>
      <c r="C316">
        <v>44137</v>
      </c>
      <c r="D316">
        <v>7</v>
      </c>
      <c r="E316">
        <v>520</v>
      </c>
      <c r="F316">
        <v>1</v>
      </c>
    </row>
    <row r="317" spans="1:10" x14ac:dyDescent="0.25">
      <c r="A317" t="s">
        <v>13</v>
      </c>
      <c r="B317" s="2" t="s">
        <v>22</v>
      </c>
      <c r="C317">
        <v>44137</v>
      </c>
      <c r="D317">
        <v>8</v>
      </c>
      <c r="E317">
        <v>283.33333333333337</v>
      </c>
      <c r="F317">
        <v>1</v>
      </c>
    </row>
    <row r="318" spans="1:10" x14ac:dyDescent="0.25">
      <c r="A318" t="s">
        <v>13</v>
      </c>
      <c r="B318" s="2" t="s">
        <v>22</v>
      </c>
      <c r="C318">
        <v>44137</v>
      </c>
      <c r="D318">
        <v>9</v>
      </c>
      <c r="E318">
        <v>487.33333333333337</v>
      </c>
      <c r="F318">
        <v>1</v>
      </c>
    </row>
    <row r="319" spans="1:10" x14ac:dyDescent="0.25">
      <c r="A319" t="s">
        <v>13</v>
      </c>
      <c r="B319" s="2" t="s">
        <v>22</v>
      </c>
      <c r="C319">
        <v>44137</v>
      </c>
      <c r="D319">
        <v>10</v>
      </c>
      <c r="E319">
        <v>373.33333333333331</v>
      </c>
      <c r="F319">
        <v>1</v>
      </c>
    </row>
    <row r="320" spans="1:10" x14ac:dyDescent="0.25">
      <c r="A320" t="s">
        <v>13</v>
      </c>
      <c r="B320" s="2" t="s">
        <v>22</v>
      </c>
      <c r="C320">
        <v>44137</v>
      </c>
      <c r="D320">
        <v>11</v>
      </c>
      <c r="E320">
        <v>533</v>
      </c>
      <c r="F320">
        <v>1</v>
      </c>
    </row>
    <row r="321" spans="1:6" x14ac:dyDescent="0.25">
      <c r="A321" t="s">
        <v>13</v>
      </c>
      <c r="B321" s="2" t="s">
        <v>22</v>
      </c>
      <c r="C321">
        <v>44137</v>
      </c>
      <c r="D321">
        <v>12</v>
      </c>
      <c r="E321">
        <v>468.66666666666669</v>
      </c>
      <c r="F321">
        <v>1</v>
      </c>
    </row>
    <row r="322" spans="1:6" x14ac:dyDescent="0.25">
      <c r="A322" t="s">
        <v>13</v>
      </c>
      <c r="B322" s="2" t="s">
        <v>22</v>
      </c>
      <c r="C322">
        <v>44137</v>
      </c>
      <c r="D322">
        <v>13</v>
      </c>
      <c r="E322">
        <v>533</v>
      </c>
      <c r="F322">
        <v>1</v>
      </c>
    </row>
    <row r="323" spans="1:6" x14ac:dyDescent="0.25">
      <c r="A323" t="s">
        <v>13</v>
      </c>
      <c r="B323" s="2" t="s">
        <v>22</v>
      </c>
      <c r="C323">
        <v>44137</v>
      </c>
      <c r="D323">
        <v>14</v>
      </c>
      <c r="E323">
        <v>678.33333333333337</v>
      </c>
      <c r="F323">
        <v>1</v>
      </c>
    </row>
    <row r="324" spans="1:6" x14ac:dyDescent="0.25">
      <c r="A324" t="s">
        <v>13</v>
      </c>
      <c r="B324" s="2" t="s">
        <v>22</v>
      </c>
      <c r="C324">
        <v>44137</v>
      </c>
      <c r="D324">
        <v>15</v>
      </c>
      <c r="E324">
        <v>546.66666666666663</v>
      </c>
      <c r="F324">
        <v>1</v>
      </c>
    </row>
    <row r="325" spans="1:6" x14ac:dyDescent="0.25">
      <c r="A325" t="s">
        <v>13</v>
      </c>
      <c r="B325" s="2" t="s">
        <v>22</v>
      </c>
      <c r="C325">
        <v>44137</v>
      </c>
      <c r="D325">
        <v>16</v>
      </c>
      <c r="E325">
        <v>384</v>
      </c>
      <c r="F325">
        <v>1</v>
      </c>
    </row>
    <row r="326" spans="1:6" x14ac:dyDescent="0.25">
      <c r="A326" t="s">
        <v>13</v>
      </c>
      <c r="B326" s="2" t="s">
        <v>22</v>
      </c>
      <c r="C326">
        <v>44137</v>
      </c>
      <c r="D326">
        <v>17</v>
      </c>
      <c r="E326">
        <v>548.33333333333326</v>
      </c>
      <c r="F326">
        <v>1</v>
      </c>
    </row>
    <row r="327" spans="1:6" x14ac:dyDescent="0.25">
      <c r="A327" t="s">
        <v>13</v>
      </c>
      <c r="B327" s="2" t="s">
        <v>22</v>
      </c>
      <c r="C327">
        <v>44137</v>
      </c>
      <c r="D327">
        <v>18</v>
      </c>
      <c r="E327">
        <v>168</v>
      </c>
      <c r="F327">
        <v>1</v>
      </c>
    </row>
    <row r="328" spans="1:6" x14ac:dyDescent="0.25">
      <c r="A328" t="s">
        <v>13</v>
      </c>
      <c r="B328" s="2" t="s">
        <v>22</v>
      </c>
      <c r="C328">
        <v>44137</v>
      </c>
      <c r="D328">
        <v>19</v>
      </c>
      <c r="E328">
        <v>426.66666666666669</v>
      </c>
      <c r="F328">
        <v>1</v>
      </c>
    </row>
    <row r="329" spans="1:6" x14ac:dyDescent="0.25">
      <c r="A329" t="s">
        <v>13</v>
      </c>
      <c r="B329" s="2" t="s">
        <v>22</v>
      </c>
      <c r="C329">
        <v>44137</v>
      </c>
      <c r="D329">
        <v>20</v>
      </c>
      <c r="E329">
        <v>574</v>
      </c>
      <c r="F329">
        <v>1</v>
      </c>
    </row>
    <row r="330" spans="1:6" x14ac:dyDescent="0.25">
      <c r="A330" t="s">
        <v>13</v>
      </c>
      <c r="B330" s="2" t="s">
        <v>22</v>
      </c>
      <c r="C330">
        <v>44138</v>
      </c>
      <c r="D330">
        <v>21</v>
      </c>
      <c r="E330">
        <v>644</v>
      </c>
      <c r="F330">
        <v>1</v>
      </c>
    </row>
    <row r="331" spans="1:6" x14ac:dyDescent="0.25">
      <c r="A331" t="s">
        <v>13</v>
      </c>
      <c r="B331" s="2" t="s">
        <v>22</v>
      </c>
      <c r="C331">
        <v>44138</v>
      </c>
      <c r="D331">
        <v>22</v>
      </c>
      <c r="E331">
        <v>720.66666666666674</v>
      </c>
      <c r="F331">
        <v>1</v>
      </c>
    </row>
    <row r="332" spans="1:6" x14ac:dyDescent="0.25">
      <c r="A332" t="s">
        <v>13</v>
      </c>
      <c r="B332" s="2" t="s">
        <v>22</v>
      </c>
      <c r="C332">
        <v>44138</v>
      </c>
      <c r="D332">
        <v>23</v>
      </c>
      <c r="E332">
        <v>582.66666666666663</v>
      </c>
      <c r="F332">
        <v>1</v>
      </c>
    </row>
    <row r="333" spans="1:6" x14ac:dyDescent="0.25">
      <c r="A333" t="s">
        <v>13</v>
      </c>
      <c r="B333" s="2" t="s">
        <v>22</v>
      </c>
      <c r="C333">
        <v>44138</v>
      </c>
      <c r="D333">
        <v>24</v>
      </c>
      <c r="E333">
        <v>600</v>
      </c>
      <c r="F333">
        <v>1</v>
      </c>
    </row>
    <row r="334" spans="1:6" x14ac:dyDescent="0.25">
      <c r="A334" t="s">
        <v>13</v>
      </c>
      <c r="B334" s="2" t="s">
        <v>22</v>
      </c>
      <c r="C334">
        <v>44138</v>
      </c>
      <c r="D334">
        <v>25</v>
      </c>
      <c r="E334">
        <v>626.66666666666674</v>
      </c>
      <c r="F334">
        <v>1</v>
      </c>
    </row>
    <row r="335" spans="1:6" x14ac:dyDescent="0.25">
      <c r="A335" t="s">
        <v>13</v>
      </c>
      <c r="B335" s="2" t="s">
        <v>22</v>
      </c>
      <c r="C335">
        <v>44138</v>
      </c>
      <c r="D335">
        <v>26</v>
      </c>
      <c r="E335">
        <v>690</v>
      </c>
      <c r="F335">
        <v>1</v>
      </c>
    </row>
    <row r="336" spans="1:6" x14ac:dyDescent="0.25">
      <c r="A336" t="s">
        <v>13</v>
      </c>
      <c r="B336" s="2" t="s">
        <v>22</v>
      </c>
      <c r="C336">
        <v>44138</v>
      </c>
      <c r="D336">
        <v>27</v>
      </c>
      <c r="E336">
        <v>494</v>
      </c>
      <c r="F336">
        <v>1</v>
      </c>
    </row>
    <row r="337" spans="1:6" x14ac:dyDescent="0.25">
      <c r="A337" t="s">
        <v>13</v>
      </c>
      <c r="B337" s="2" t="s">
        <v>22</v>
      </c>
      <c r="C337">
        <v>44138</v>
      </c>
      <c r="D337">
        <v>28</v>
      </c>
      <c r="E337">
        <v>616</v>
      </c>
      <c r="F337">
        <v>1</v>
      </c>
    </row>
    <row r="338" spans="1:6" x14ac:dyDescent="0.25">
      <c r="A338" t="s">
        <v>13</v>
      </c>
      <c r="B338" s="2" t="s">
        <v>22</v>
      </c>
      <c r="C338">
        <v>44138</v>
      </c>
      <c r="D338">
        <v>29</v>
      </c>
      <c r="E338">
        <v>288</v>
      </c>
      <c r="F338">
        <v>1</v>
      </c>
    </row>
    <row r="339" spans="1:6" x14ac:dyDescent="0.25">
      <c r="A339" t="s">
        <v>13</v>
      </c>
      <c r="B339" s="2" t="s">
        <v>22</v>
      </c>
      <c r="C339">
        <v>44138</v>
      </c>
      <c r="D339">
        <v>30</v>
      </c>
      <c r="E339">
        <v>613.33333333333337</v>
      </c>
      <c r="F339">
        <v>1</v>
      </c>
    </row>
    <row r="340" spans="1:6" x14ac:dyDescent="0.25">
      <c r="A340" t="s">
        <v>13</v>
      </c>
      <c r="B340" s="2" t="s">
        <v>22</v>
      </c>
      <c r="C340">
        <v>44138</v>
      </c>
      <c r="D340">
        <v>31</v>
      </c>
      <c r="E340">
        <v>659.33333333333337</v>
      </c>
      <c r="F340">
        <v>1</v>
      </c>
    </row>
    <row r="341" spans="1:6" x14ac:dyDescent="0.25">
      <c r="A341" t="s">
        <v>13</v>
      </c>
      <c r="B341" s="2" t="s">
        <v>22</v>
      </c>
      <c r="C341">
        <v>44138</v>
      </c>
      <c r="D341">
        <v>32</v>
      </c>
      <c r="E341">
        <v>583.33333333333326</v>
      </c>
      <c r="F341">
        <v>1</v>
      </c>
    </row>
    <row r="342" spans="1:6" x14ac:dyDescent="0.25">
      <c r="A342" t="s">
        <v>13</v>
      </c>
      <c r="B342" s="2" t="s">
        <v>22</v>
      </c>
      <c r="C342">
        <v>44138</v>
      </c>
      <c r="D342">
        <v>33</v>
      </c>
      <c r="E342">
        <v>686</v>
      </c>
      <c r="F342">
        <v>1</v>
      </c>
    </row>
    <row r="343" spans="1:6" x14ac:dyDescent="0.25">
      <c r="A343" t="s">
        <v>13</v>
      </c>
      <c r="B343" s="2" t="s">
        <v>22</v>
      </c>
      <c r="C343">
        <v>44138</v>
      </c>
      <c r="D343">
        <v>34</v>
      </c>
      <c r="E343">
        <v>673.66666666666674</v>
      </c>
      <c r="F343">
        <v>1</v>
      </c>
    </row>
    <row r="344" spans="1:6" x14ac:dyDescent="0.25">
      <c r="A344" t="s">
        <v>13</v>
      </c>
      <c r="B344" s="2" t="s">
        <v>22</v>
      </c>
      <c r="C344">
        <v>44138</v>
      </c>
      <c r="D344">
        <v>35</v>
      </c>
      <c r="E344">
        <v>560</v>
      </c>
      <c r="F344">
        <v>1</v>
      </c>
    </row>
    <row r="345" spans="1:6" x14ac:dyDescent="0.25">
      <c r="A345" t="s">
        <v>13</v>
      </c>
      <c r="B345" s="2" t="s">
        <v>22</v>
      </c>
      <c r="C345">
        <v>44138</v>
      </c>
      <c r="D345">
        <v>36</v>
      </c>
      <c r="E345">
        <v>505.66666666666669</v>
      </c>
      <c r="F345">
        <v>1</v>
      </c>
    </row>
    <row r="346" spans="1:6" x14ac:dyDescent="0.25">
      <c r="A346" t="s">
        <v>13</v>
      </c>
      <c r="B346" s="2" t="s">
        <v>22</v>
      </c>
      <c r="C346">
        <v>44138</v>
      </c>
      <c r="D346">
        <v>37</v>
      </c>
      <c r="E346">
        <v>259</v>
      </c>
      <c r="F346">
        <v>1</v>
      </c>
    </row>
    <row r="347" spans="1:6" x14ac:dyDescent="0.25">
      <c r="A347" t="s">
        <v>13</v>
      </c>
      <c r="B347" s="2" t="s">
        <v>22</v>
      </c>
      <c r="C347">
        <v>44138</v>
      </c>
      <c r="D347">
        <v>38</v>
      </c>
      <c r="E347">
        <v>574</v>
      </c>
      <c r="F347">
        <v>1</v>
      </c>
    </row>
    <row r="348" spans="1:6" x14ac:dyDescent="0.25">
      <c r="A348" t="s">
        <v>13</v>
      </c>
      <c r="B348" s="2" t="s">
        <v>22</v>
      </c>
      <c r="C348">
        <v>44138</v>
      </c>
      <c r="D348">
        <v>39</v>
      </c>
      <c r="E348">
        <v>644</v>
      </c>
      <c r="F348">
        <v>1</v>
      </c>
    </row>
    <row r="349" spans="1:6" x14ac:dyDescent="0.25">
      <c r="A349" t="s">
        <v>13</v>
      </c>
      <c r="B349" s="2" t="s">
        <v>22</v>
      </c>
      <c r="C349">
        <v>44138</v>
      </c>
      <c r="D349">
        <v>40</v>
      </c>
      <c r="E349">
        <v>440</v>
      </c>
      <c r="F349">
        <v>1</v>
      </c>
    </row>
    <row r="350" spans="1:6" x14ac:dyDescent="0.25">
      <c r="A350" t="s">
        <v>13</v>
      </c>
      <c r="B350" s="2" t="s">
        <v>22</v>
      </c>
      <c r="C350">
        <v>44138</v>
      </c>
      <c r="D350">
        <v>41</v>
      </c>
      <c r="E350">
        <v>683.33333333333326</v>
      </c>
      <c r="F350">
        <v>1</v>
      </c>
    </row>
    <row r="351" spans="1:6" x14ac:dyDescent="0.25">
      <c r="A351" t="s">
        <v>13</v>
      </c>
      <c r="B351" s="2" t="s">
        <v>22</v>
      </c>
      <c r="C351">
        <v>44138</v>
      </c>
      <c r="D351">
        <v>42</v>
      </c>
      <c r="E351">
        <v>628.66666666666674</v>
      </c>
      <c r="F351">
        <v>1</v>
      </c>
    </row>
    <row r="352" spans="1:6" x14ac:dyDescent="0.25">
      <c r="A352" t="s">
        <v>13</v>
      </c>
      <c r="B352" s="2" t="s">
        <v>22</v>
      </c>
      <c r="C352">
        <v>44138</v>
      </c>
      <c r="D352">
        <v>43</v>
      </c>
      <c r="E352">
        <v>572</v>
      </c>
      <c r="F352">
        <v>1</v>
      </c>
    </row>
    <row r="353" spans="1:6" x14ac:dyDescent="0.25">
      <c r="A353" t="s">
        <v>13</v>
      </c>
      <c r="B353" s="2" t="s">
        <v>22</v>
      </c>
      <c r="C353">
        <v>44138</v>
      </c>
      <c r="D353">
        <v>44</v>
      </c>
      <c r="E353">
        <v>628.66666666666663</v>
      </c>
      <c r="F353">
        <v>1</v>
      </c>
    </row>
    <row r="354" spans="1:6" x14ac:dyDescent="0.25">
      <c r="A354" t="s">
        <v>13</v>
      </c>
      <c r="B354" s="2" t="s">
        <v>22</v>
      </c>
      <c r="C354">
        <v>44138</v>
      </c>
      <c r="D354">
        <v>45</v>
      </c>
      <c r="E354">
        <v>505.66666666666663</v>
      </c>
      <c r="F354">
        <v>1</v>
      </c>
    </row>
    <row r="355" spans="1:6" x14ac:dyDescent="0.25">
      <c r="A355" t="s">
        <v>13</v>
      </c>
      <c r="B355" s="2" t="s">
        <v>22</v>
      </c>
      <c r="C355">
        <v>44138</v>
      </c>
      <c r="D355">
        <v>46</v>
      </c>
      <c r="E355">
        <v>426.66666666666669</v>
      </c>
      <c r="F355">
        <v>1</v>
      </c>
    </row>
    <row r="356" spans="1:6" x14ac:dyDescent="0.25">
      <c r="A356" t="s">
        <v>13</v>
      </c>
      <c r="B356" s="2" t="s">
        <v>22</v>
      </c>
      <c r="C356">
        <v>44138</v>
      </c>
      <c r="D356">
        <v>47</v>
      </c>
      <c r="E356">
        <v>505.66666666666669</v>
      </c>
      <c r="F356">
        <v>1</v>
      </c>
    </row>
    <row r="357" spans="1:6" x14ac:dyDescent="0.25">
      <c r="A357" t="s">
        <v>13</v>
      </c>
      <c r="B357" s="2" t="s">
        <v>22</v>
      </c>
      <c r="C357">
        <v>44138</v>
      </c>
      <c r="D357">
        <v>48</v>
      </c>
      <c r="E357">
        <v>588</v>
      </c>
      <c r="F357">
        <v>1</v>
      </c>
    </row>
    <row r="358" spans="1:6" x14ac:dyDescent="0.25">
      <c r="A358" t="s">
        <v>13</v>
      </c>
      <c r="B358" s="2" t="s">
        <v>22</v>
      </c>
      <c r="C358">
        <v>44138</v>
      </c>
      <c r="D358">
        <v>49</v>
      </c>
      <c r="E358">
        <v>585</v>
      </c>
      <c r="F358">
        <v>1</v>
      </c>
    </row>
    <row r="359" spans="1:6" x14ac:dyDescent="0.25">
      <c r="A359" t="s">
        <v>13</v>
      </c>
      <c r="B359" s="2" t="s">
        <v>22</v>
      </c>
      <c r="C359">
        <v>44138</v>
      </c>
      <c r="D359">
        <v>50</v>
      </c>
      <c r="E359">
        <v>642.33333333333326</v>
      </c>
      <c r="F359">
        <v>1</v>
      </c>
    </row>
    <row r="360" spans="1:6" x14ac:dyDescent="0.25">
      <c r="A360" t="s">
        <v>13</v>
      </c>
      <c r="B360" s="2" t="s">
        <v>22</v>
      </c>
      <c r="C360">
        <v>44139</v>
      </c>
      <c r="D360">
        <v>51</v>
      </c>
      <c r="E360">
        <v>738</v>
      </c>
      <c r="F360">
        <v>1</v>
      </c>
    </row>
    <row r="361" spans="1:6" x14ac:dyDescent="0.25">
      <c r="A361" t="s">
        <v>13</v>
      </c>
      <c r="B361" s="2" t="s">
        <v>22</v>
      </c>
      <c r="C361">
        <v>44139</v>
      </c>
      <c r="D361">
        <v>52</v>
      </c>
      <c r="E361">
        <v>663</v>
      </c>
      <c r="F361">
        <v>1</v>
      </c>
    </row>
    <row r="362" spans="1:6" x14ac:dyDescent="0.25">
      <c r="A362" t="s">
        <v>13</v>
      </c>
      <c r="B362" s="2" t="s">
        <v>22</v>
      </c>
      <c r="C362">
        <v>44139</v>
      </c>
      <c r="D362">
        <v>53</v>
      </c>
      <c r="E362">
        <v>507</v>
      </c>
      <c r="F362">
        <v>1</v>
      </c>
    </row>
    <row r="363" spans="1:6" x14ac:dyDescent="0.25">
      <c r="A363" t="s">
        <v>13</v>
      </c>
      <c r="B363" s="2" t="s">
        <v>22</v>
      </c>
      <c r="C363">
        <v>44139</v>
      </c>
      <c r="D363">
        <v>54</v>
      </c>
      <c r="E363">
        <v>653.66666666666674</v>
      </c>
      <c r="F363">
        <v>1</v>
      </c>
    </row>
    <row r="364" spans="1:6" x14ac:dyDescent="0.25">
      <c r="A364" t="s">
        <v>13</v>
      </c>
      <c r="B364" s="2" t="s">
        <v>22</v>
      </c>
      <c r="C364">
        <v>44139</v>
      </c>
      <c r="D364">
        <v>55</v>
      </c>
      <c r="E364">
        <v>586.66666666666674</v>
      </c>
      <c r="F364">
        <v>1</v>
      </c>
    </row>
    <row r="365" spans="1:6" x14ac:dyDescent="0.25">
      <c r="A365" t="s">
        <v>13</v>
      </c>
      <c r="B365" s="2" t="s">
        <v>22</v>
      </c>
      <c r="C365">
        <v>44139</v>
      </c>
      <c r="D365">
        <v>56</v>
      </c>
      <c r="E365">
        <v>241.66666666666666</v>
      </c>
      <c r="F365">
        <v>1</v>
      </c>
    </row>
    <row r="366" spans="1:6" x14ac:dyDescent="0.25">
      <c r="A366" t="s">
        <v>13</v>
      </c>
      <c r="B366" s="2" t="s">
        <v>22</v>
      </c>
      <c r="C366">
        <v>44139</v>
      </c>
      <c r="D366">
        <v>57</v>
      </c>
      <c r="E366">
        <v>240</v>
      </c>
      <c r="F366">
        <v>1</v>
      </c>
    </row>
    <row r="367" spans="1:6" x14ac:dyDescent="0.25">
      <c r="A367" t="s">
        <v>13</v>
      </c>
      <c r="B367" s="2" t="s">
        <v>22</v>
      </c>
      <c r="C367">
        <v>44139</v>
      </c>
      <c r="D367">
        <v>58</v>
      </c>
      <c r="E367">
        <v>484</v>
      </c>
      <c r="F367">
        <v>1</v>
      </c>
    </row>
    <row r="368" spans="1:6" x14ac:dyDescent="0.25">
      <c r="A368" t="s">
        <v>13</v>
      </c>
      <c r="B368" s="2" t="s">
        <v>22</v>
      </c>
      <c r="C368">
        <v>44139</v>
      </c>
      <c r="D368">
        <v>59</v>
      </c>
      <c r="E368">
        <v>210</v>
      </c>
      <c r="F368">
        <v>1</v>
      </c>
    </row>
    <row r="369" spans="1:6" x14ac:dyDescent="0.25">
      <c r="A369" t="s">
        <v>13</v>
      </c>
      <c r="B369" s="2" t="s">
        <v>22</v>
      </c>
      <c r="C369">
        <v>44139</v>
      </c>
      <c r="D369">
        <v>60</v>
      </c>
      <c r="E369">
        <v>245</v>
      </c>
      <c r="F369">
        <v>1</v>
      </c>
    </row>
    <row r="370" spans="1:6" x14ac:dyDescent="0.25">
      <c r="A370" t="s">
        <v>13</v>
      </c>
      <c r="B370" s="2" t="s">
        <v>22</v>
      </c>
      <c r="C370">
        <v>44139</v>
      </c>
      <c r="D370">
        <v>61</v>
      </c>
      <c r="E370">
        <v>598</v>
      </c>
      <c r="F370">
        <v>1</v>
      </c>
    </row>
    <row r="371" spans="1:6" x14ac:dyDescent="0.25">
      <c r="A371" t="s">
        <v>13</v>
      </c>
      <c r="B371" s="2" t="s">
        <v>22</v>
      </c>
      <c r="C371">
        <v>44139</v>
      </c>
      <c r="D371">
        <v>62</v>
      </c>
      <c r="E371">
        <v>658</v>
      </c>
      <c r="F371">
        <v>1</v>
      </c>
    </row>
    <row r="372" spans="1:6" x14ac:dyDescent="0.25">
      <c r="A372" t="s">
        <v>13</v>
      </c>
      <c r="B372" s="2" t="s">
        <v>22</v>
      </c>
      <c r="C372">
        <v>44139</v>
      </c>
      <c r="D372">
        <v>63</v>
      </c>
      <c r="E372">
        <v>615</v>
      </c>
      <c r="F372">
        <v>1</v>
      </c>
    </row>
    <row r="373" spans="1:6" x14ac:dyDescent="0.25">
      <c r="A373" t="s">
        <v>13</v>
      </c>
      <c r="B373" s="2" t="s">
        <v>22</v>
      </c>
      <c r="C373">
        <v>44139</v>
      </c>
      <c r="D373">
        <v>64</v>
      </c>
      <c r="E373">
        <v>601.33333333333326</v>
      </c>
      <c r="F373">
        <v>1</v>
      </c>
    </row>
    <row r="374" spans="1:6" x14ac:dyDescent="0.25">
      <c r="A374" t="s">
        <v>13</v>
      </c>
      <c r="B374" s="2" t="s">
        <v>22</v>
      </c>
      <c r="C374">
        <v>44139</v>
      </c>
      <c r="D374">
        <v>65</v>
      </c>
      <c r="E374">
        <v>320</v>
      </c>
      <c r="F374">
        <v>1</v>
      </c>
    </row>
    <row r="375" spans="1:6" x14ac:dyDescent="0.25">
      <c r="A375" t="s">
        <v>13</v>
      </c>
      <c r="B375" s="2" t="s">
        <v>22</v>
      </c>
      <c r="C375">
        <v>44139</v>
      </c>
      <c r="D375">
        <v>66</v>
      </c>
      <c r="E375">
        <v>540</v>
      </c>
      <c r="F375">
        <v>1</v>
      </c>
    </row>
    <row r="376" spans="1:6" x14ac:dyDescent="0.25">
      <c r="A376" t="s">
        <v>13</v>
      </c>
      <c r="B376" s="2" t="s">
        <v>22</v>
      </c>
      <c r="C376">
        <v>44139</v>
      </c>
      <c r="D376">
        <v>67</v>
      </c>
      <c r="E376">
        <v>608</v>
      </c>
      <c r="F376">
        <v>1</v>
      </c>
    </row>
    <row r="377" spans="1:6" x14ac:dyDescent="0.25">
      <c r="A377" t="s">
        <v>13</v>
      </c>
      <c r="B377" s="2" t="s">
        <v>22</v>
      </c>
      <c r="C377">
        <v>44139</v>
      </c>
      <c r="D377">
        <v>68</v>
      </c>
      <c r="E377">
        <v>530.33333333333337</v>
      </c>
      <c r="F377">
        <v>1</v>
      </c>
    </row>
    <row r="378" spans="1:6" x14ac:dyDescent="0.25">
      <c r="A378" t="s">
        <v>13</v>
      </c>
      <c r="B378" s="2" t="s">
        <v>22</v>
      </c>
      <c r="C378">
        <v>44140</v>
      </c>
      <c r="D378">
        <v>69</v>
      </c>
      <c r="E378">
        <v>210</v>
      </c>
      <c r="F378">
        <v>1</v>
      </c>
    </row>
    <row r="379" spans="1:6" x14ac:dyDescent="0.25">
      <c r="A379" t="s">
        <v>13</v>
      </c>
      <c r="B379" s="2" t="s">
        <v>22</v>
      </c>
      <c r="C379">
        <v>44140</v>
      </c>
      <c r="D379">
        <v>70</v>
      </c>
      <c r="E379">
        <v>294</v>
      </c>
      <c r="F379">
        <v>1</v>
      </c>
    </row>
    <row r="380" spans="1:6" x14ac:dyDescent="0.25">
      <c r="A380" t="s">
        <v>13</v>
      </c>
      <c r="B380" s="2" t="s">
        <v>22</v>
      </c>
      <c r="C380">
        <v>44140</v>
      </c>
      <c r="D380">
        <v>71</v>
      </c>
      <c r="E380">
        <v>704</v>
      </c>
      <c r="F380">
        <v>1</v>
      </c>
    </row>
    <row r="381" spans="1:6" x14ac:dyDescent="0.25">
      <c r="A381" t="s">
        <v>13</v>
      </c>
      <c r="B381" s="2" t="s">
        <v>22</v>
      </c>
      <c r="C381">
        <v>44140</v>
      </c>
      <c r="D381">
        <v>72</v>
      </c>
      <c r="E381">
        <v>586.66666666666674</v>
      </c>
      <c r="F381">
        <v>1</v>
      </c>
    </row>
    <row r="382" spans="1:6" x14ac:dyDescent="0.25">
      <c r="A382" t="s">
        <v>13</v>
      </c>
      <c r="B382" s="2" t="s">
        <v>22</v>
      </c>
      <c r="C382">
        <v>44140</v>
      </c>
      <c r="D382">
        <v>73</v>
      </c>
      <c r="E382">
        <v>585</v>
      </c>
      <c r="F382">
        <v>1</v>
      </c>
    </row>
    <row r="383" spans="1:6" x14ac:dyDescent="0.25">
      <c r="A383" t="s">
        <v>13</v>
      </c>
      <c r="B383" s="2" t="s">
        <v>22</v>
      </c>
      <c r="C383">
        <v>44140</v>
      </c>
      <c r="D383">
        <v>74</v>
      </c>
      <c r="E383">
        <v>587.66666666666674</v>
      </c>
      <c r="F383">
        <v>1</v>
      </c>
    </row>
    <row r="384" spans="1:6" x14ac:dyDescent="0.25">
      <c r="A384" t="s">
        <v>13</v>
      </c>
      <c r="B384" s="2" t="s">
        <v>22</v>
      </c>
      <c r="C384">
        <v>44140</v>
      </c>
      <c r="D384">
        <v>75</v>
      </c>
      <c r="E384">
        <v>226.66666666666669</v>
      </c>
      <c r="F384">
        <v>1</v>
      </c>
    </row>
    <row r="385" spans="1:6" x14ac:dyDescent="0.25">
      <c r="A385" t="s">
        <v>13</v>
      </c>
      <c r="B385" s="2" t="s">
        <v>22</v>
      </c>
      <c r="C385">
        <v>44140</v>
      </c>
      <c r="D385">
        <v>76</v>
      </c>
      <c r="E385">
        <v>249.33333333333334</v>
      </c>
      <c r="F385">
        <v>1</v>
      </c>
    </row>
    <row r="386" spans="1:6" x14ac:dyDescent="0.25">
      <c r="A386" t="s">
        <v>13</v>
      </c>
      <c r="B386" s="2" t="s">
        <v>22</v>
      </c>
      <c r="C386">
        <v>44140</v>
      </c>
      <c r="D386">
        <v>77</v>
      </c>
      <c r="E386">
        <v>357.66666666666669</v>
      </c>
      <c r="F386">
        <v>1</v>
      </c>
    </row>
    <row r="387" spans="1:6" x14ac:dyDescent="0.25">
      <c r="A387" t="s">
        <v>13</v>
      </c>
      <c r="B387" s="2" t="s">
        <v>22</v>
      </c>
      <c r="C387">
        <v>44140</v>
      </c>
      <c r="D387">
        <v>78</v>
      </c>
      <c r="E387">
        <v>522.66666666666663</v>
      </c>
      <c r="F387">
        <v>1</v>
      </c>
    </row>
    <row r="388" spans="1:6" x14ac:dyDescent="0.25">
      <c r="A388" t="s">
        <v>13</v>
      </c>
      <c r="B388" s="2" t="s">
        <v>22</v>
      </c>
      <c r="C388">
        <v>44140</v>
      </c>
      <c r="D388">
        <v>79</v>
      </c>
      <c r="E388">
        <v>205.33333333333334</v>
      </c>
      <c r="F388">
        <v>1</v>
      </c>
    </row>
    <row r="389" spans="1:6" x14ac:dyDescent="0.25">
      <c r="A389" t="s">
        <v>13</v>
      </c>
      <c r="B389" s="2" t="s">
        <v>22</v>
      </c>
      <c r="C389">
        <v>44140</v>
      </c>
      <c r="D389">
        <v>80</v>
      </c>
      <c r="E389">
        <v>209</v>
      </c>
      <c r="F389">
        <v>1</v>
      </c>
    </row>
    <row r="390" spans="1:6" x14ac:dyDescent="0.25">
      <c r="A390" t="s">
        <v>13</v>
      </c>
      <c r="B390" s="2" t="s">
        <v>22</v>
      </c>
      <c r="C390">
        <v>44140</v>
      </c>
      <c r="D390">
        <v>81</v>
      </c>
      <c r="E390">
        <v>180</v>
      </c>
      <c r="F390">
        <v>1</v>
      </c>
    </row>
    <row r="391" spans="1:6" x14ac:dyDescent="0.25">
      <c r="A391" t="s">
        <v>13</v>
      </c>
      <c r="B391" s="2" t="s">
        <v>22</v>
      </c>
      <c r="C391">
        <v>44140</v>
      </c>
      <c r="D391">
        <v>82</v>
      </c>
      <c r="E391">
        <v>272</v>
      </c>
      <c r="F391">
        <v>1</v>
      </c>
    </row>
    <row r="392" spans="1:6" x14ac:dyDescent="0.25">
      <c r="A392" t="s">
        <v>13</v>
      </c>
      <c r="B392" s="2" t="s">
        <v>22</v>
      </c>
      <c r="C392">
        <v>44140</v>
      </c>
      <c r="D392">
        <v>83</v>
      </c>
      <c r="E392">
        <v>228</v>
      </c>
      <c r="F392">
        <v>1</v>
      </c>
    </row>
    <row r="393" spans="1:6" x14ac:dyDescent="0.25">
      <c r="A393" t="s">
        <v>13</v>
      </c>
      <c r="B393" s="2" t="s">
        <v>22</v>
      </c>
      <c r="C393">
        <v>44140</v>
      </c>
      <c r="D393">
        <v>84</v>
      </c>
      <c r="E393">
        <v>280</v>
      </c>
      <c r="F393">
        <v>0</v>
      </c>
    </row>
    <row r="394" spans="1:6" x14ac:dyDescent="0.25">
      <c r="A394" t="s">
        <v>13</v>
      </c>
      <c r="B394" s="2" t="s">
        <v>22</v>
      </c>
      <c r="C394">
        <v>44140</v>
      </c>
      <c r="D394">
        <v>85</v>
      </c>
      <c r="E394">
        <v>286</v>
      </c>
      <c r="F394">
        <v>1</v>
      </c>
    </row>
    <row r="395" spans="1:6" x14ac:dyDescent="0.25">
      <c r="A395" t="s">
        <v>13</v>
      </c>
      <c r="B395" s="2" t="s">
        <v>22</v>
      </c>
      <c r="C395">
        <v>44140</v>
      </c>
      <c r="D395">
        <v>86</v>
      </c>
      <c r="E395">
        <v>266.66666666666669</v>
      </c>
      <c r="F395">
        <v>1</v>
      </c>
    </row>
    <row r="396" spans="1:6" x14ac:dyDescent="0.25">
      <c r="A396" t="s">
        <v>13</v>
      </c>
      <c r="B396" s="2" t="s">
        <v>22</v>
      </c>
      <c r="C396">
        <v>44140</v>
      </c>
      <c r="D396">
        <v>87</v>
      </c>
      <c r="E396">
        <v>346.66666666666669</v>
      </c>
      <c r="F396">
        <v>1</v>
      </c>
    </row>
    <row r="397" spans="1:6" x14ac:dyDescent="0.25">
      <c r="A397" t="s">
        <v>13</v>
      </c>
      <c r="B397" s="2" t="s">
        <v>22</v>
      </c>
      <c r="C397">
        <v>44140</v>
      </c>
      <c r="D397">
        <v>88</v>
      </c>
      <c r="E397">
        <v>628.66666666666674</v>
      </c>
      <c r="F397">
        <v>1</v>
      </c>
    </row>
    <row r="398" spans="1:6" x14ac:dyDescent="0.25">
      <c r="A398" t="s">
        <v>13</v>
      </c>
      <c r="B398" s="2" t="s">
        <v>22</v>
      </c>
      <c r="C398">
        <v>44140</v>
      </c>
      <c r="D398">
        <v>89</v>
      </c>
      <c r="E398">
        <v>259</v>
      </c>
      <c r="F398">
        <v>1</v>
      </c>
    </row>
    <row r="399" spans="1:6" x14ac:dyDescent="0.25">
      <c r="A399" t="s">
        <v>13</v>
      </c>
      <c r="B399" s="2" t="s">
        <v>22</v>
      </c>
      <c r="C399">
        <v>44140</v>
      </c>
      <c r="D399">
        <v>90</v>
      </c>
      <c r="E399">
        <v>224</v>
      </c>
      <c r="F399">
        <v>1</v>
      </c>
    </row>
    <row r="400" spans="1:6" x14ac:dyDescent="0.25">
      <c r="A400" t="s">
        <v>13</v>
      </c>
      <c r="B400" s="2" t="s">
        <v>22</v>
      </c>
      <c r="C400">
        <v>44140</v>
      </c>
      <c r="D400">
        <v>91</v>
      </c>
      <c r="E400">
        <v>587.66666666666663</v>
      </c>
      <c r="F400">
        <v>1</v>
      </c>
    </row>
    <row r="401" spans="1:6" x14ac:dyDescent="0.25">
      <c r="A401" t="s">
        <v>13</v>
      </c>
      <c r="B401" s="2" t="s">
        <v>22</v>
      </c>
      <c r="C401">
        <v>44140</v>
      </c>
      <c r="D401">
        <v>92</v>
      </c>
      <c r="E401">
        <v>224</v>
      </c>
      <c r="F401">
        <v>1</v>
      </c>
    </row>
    <row r="402" spans="1:6" x14ac:dyDescent="0.25">
      <c r="A402" t="s">
        <v>13</v>
      </c>
      <c r="B402" s="2" t="s">
        <v>22</v>
      </c>
      <c r="C402">
        <v>44140</v>
      </c>
      <c r="D402">
        <v>93</v>
      </c>
      <c r="E402">
        <v>272</v>
      </c>
      <c r="F402">
        <v>1</v>
      </c>
    </row>
    <row r="403" spans="1:6" x14ac:dyDescent="0.25">
      <c r="A403" t="s">
        <v>13</v>
      </c>
      <c r="B403" s="2" t="s">
        <v>22</v>
      </c>
      <c r="C403">
        <v>44140</v>
      </c>
      <c r="D403">
        <v>94</v>
      </c>
      <c r="E403">
        <v>373.33333333333337</v>
      </c>
      <c r="F403">
        <v>1</v>
      </c>
    </row>
    <row r="404" spans="1:6" x14ac:dyDescent="0.25">
      <c r="A404" t="s">
        <v>13</v>
      </c>
      <c r="B404" s="2" t="s">
        <v>22</v>
      </c>
      <c r="C404">
        <v>44140</v>
      </c>
      <c r="D404">
        <v>95</v>
      </c>
      <c r="E404">
        <v>315</v>
      </c>
      <c r="F404">
        <v>1</v>
      </c>
    </row>
    <row r="405" spans="1:6" x14ac:dyDescent="0.25">
      <c r="A405" t="s">
        <v>13</v>
      </c>
      <c r="B405" s="2" t="s">
        <v>22</v>
      </c>
      <c r="C405">
        <v>44140</v>
      </c>
      <c r="D405">
        <v>96</v>
      </c>
      <c r="E405">
        <v>297</v>
      </c>
      <c r="F405">
        <v>1</v>
      </c>
    </row>
    <row r="406" spans="1:6" x14ac:dyDescent="0.25">
      <c r="A406" t="s">
        <v>13</v>
      </c>
      <c r="B406" s="2" t="s">
        <v>22</v>
      </c>
      <c r="C406">
        <v>44140</v>
      </c>
      <c r="D406">
        <v>97</v>
      </c>
      <c r="E406">
        <v>613.33333333333337</v>
      </c>
      <c r="F406">
        <v>1</v>
      </c>
    </row>
    <row r="407" spans="1:6" x14ac:dyDescent="0.25">
      <c r="A407" t="s">
        <v>13</v>
      </c>
      <c r="B407" s="2" t="s">
        <v>22</v>
      </c>
      <c r="C407">
        <v>44140</v>
      </c>
      <c r="D407">
        <v>98</v>
      </c>
      <c r="E407">
        <v>242</v>
      </c>
      <c r="F407">
        <v>1</v>
      </c>
    </row>
    <row r="408" spans="1:6" x14ac:dyDescent="0.25">
      <c r="A408" t="s">
        <v>13</v>
      </c>
      <c r="B408" s="2" t="s">
        <v>22</v>
      </c>
      <c r="C408">
        <v>44141</v>
      </c>
      <c r="D408">
        <v>99</v>
      </c>
      <c r="E408">
        <v>298.66666666666663</v>
      </c>
      <c r="F408">
        <v>1</v>
      </c>
    </row>
    <row r="409" spans="1:6" x14ac:dyDescent="0.25">
      <c r="A409" t="s">
        <v>13</v>
      </c>
      <c r="B409" s="2" t="s">
        <v>22</v>
      </c>
      <c r="C409">
        <v>44141</v>
      </c>
      <c r="D409">
        <v>100</v>
      </c>
      <c r="E409">
        <v>253</v>
      </c>
      <c r="F409">
        <v>1</v>
      </c>
    </row>
    <row r="410" spans="1:6" x14ac:dyDescent="0.25">
      <c r="A410" t="s">
        <v>13</v>
      </c>
      <c r="B410" s="2" t="s">
        <v>22</v>
      </c>
      <c r="C410">
        <v>44141</v>
      </c>
      <c r="D410">
        <v>101</v>
      </c>
      <c r="E410">
        <v>224</v>
      </c>
      <c r="F410">
        <v>1</v>
      </c>
    </row>
    <row r="411" spans="1:6" x14ac:dyDescent="0.25">
      <c r="A411" t="s">
        <v>13</v>
      </c>
      <c r="B411" s="2" t="s">
        <v>22</v>
      </c>
      <c r="C411">
        <v>44141</v>
      </c>
      <c r="D411">
        <v>102</v>
      </c>
      <c r="E411">
        <v>329.33333333333331</v>
      </c>
      <c r="F411">
        <v>1</v>
      </c>
    </row>
    <row r="412" spans="1:6" x14ac:dyDescent="0.25">
      <c r="A412" t="s">
        <v>13</v>
      </c>
      <c r="B412" s="2" t="s">
        <v>22</v>
      </c>
      <c r="C412">
        <v>44141</v>
      </c>
      <c r="D412">
        <v>103</v>
      </c>
      <c r="E412">
        <v>208</v>
      </c>
      <c r="F412">
        <v>1</v>
      </c>
    </row>
    <row r="413" spans="1:6" x14ac:dyDescent="0.25">
      <c r="A413" t="s">
        <v>13</v>
      </c>
      <c r="B413" s="2" t="s">
        <v>22</v>
      </c>
      <c r="C413">
        <v>44141</v>
      </c>
      <c r="D413">
        <v>104</v>
      </c>
      <c r="E413">
        <v>315</v>
      </c>
      <c r="F413">
        <v>1</v>
      </c>
    </row>
    <row r="414" spans="1:6" x14ac:dyDescent="0.25">
      <c r="A414" t="s">
        <v>13</v>
      </c>
      <c r="B414" s="2" t="s">
        <v>22</v>
      </c>
      <c r="C414">
        <v>44141</v>
      </c>
      <c r="D414">
        <v>105</v>
      </c>
      <c r="E414">
        <v>232</v>
      </c>
      <c r="F414">
        <v>1</v>
      </c>
    </row>
    <row r="415" spans="1:6" x14ac:dyDescent="0.25">
      <c r="A415" t="s">
        <v>13</v>
      </c>
      <c r="B415" s="2" t="s">
        <v>22</v>
      </c>
      <c r="C415">
        <v>44141</v>
      </c>
      <c r="D415">
        <v>106</v>
      </c>
      <c r="E415">
        <v>165.33333333333334</v>
      </c>
      <c r="F415">
        <v>1</v>
      </c>
    </row>
    <row r="416" spans="1:6" x14ac:dyDescent="0.25">
      <c r="A416" t="s">
        <v>13</v>
      </c>
      <c r="B416" s="2" t="s">
        <v>22</v>
      </c>
      <c r="C416">
        <v>44141</v>
      </c>
      <c r="D416">
        <v>107</v>
      </c>
      <c r="E416">
        <v>279</v>
      </c>
      <c r="F416">
        <v>1</v>
      </c>
    </row>
    <row r="417" spans="1:6" x14ac:dyDescent="0.25">
      <c r="A417" t="s">
        <v>13</v>
      </c>
      <c r="B417" s="2" t="s">
        <v>22</v>
      </c>
      <c r="C417">
        <v>44141</v>
      </c>
      <c r="D417">
        <v>108</v>
      </c>
      <c r="E417">
        <v>260</v>
      </c>
      <c r="F417">
        <v>1</v>
      </c>
    </row>
    <row r="418" spans="1:6" x14ac:dyDescent="0.25">
      <c r="A418" t="s">
        <v>13</v>
      </c>
      <c r="B418" s="2" t="s">
        <v>22</v>
      </c>
      <c r="C418">
        <v>44141</v>
      </c>
      <c r="D418">
        <v>109</v>
      </c>
      <c r="E418">
        <v>559</v>
      </c>
      <c r="F418">
        <v>1</v>
      </c>
    </row>
    <row r="419" spans="1:6" x14ac:dyDescent="0.25">
      <c r="A419" t="s">
        <v>13</v>
      </c>
      <c r="B419" s="2" t="s">
        <v>22</v>
      </c>
      <c r="C419">
        <v>44141</v>
      </c>
      <c r="D419">
        <v>110</v>
      </c>
      <c r="E419">
        <v>121.33333333333333</v>
      </c>
      <c r="F419">
        <v>1</v>
      </c>
    </row>
    <row r="420" spans="1:6" x14ac:dyDescent="0.25">
      <c r="A420" t="s">
        <v>13</v>
      </c>
      <c r="B420" s="2" t="s">
        <v>22</v>
      </c>
      <c r="C420">
        <v>44141</v>
      </c>
      <c r="D420">
        <v>111</v>
      </c>
      <c r="E420">
        <v>270.66666666666663</v>
      </c>
      <c r="F420">
        <v>1</v>
      </c>
    </row>
    <row r="421" spans="1:6" x14ac:dyDescent="0.25">
      <c r="A421" t="s">
        <v>13</v>
      </c>
      <c r="B421" s="2" t="s">
        <v>22</v>
      </c>
      <c r="C421">
        <v>44141</v>
      </c>
      <c r="D421">
        <v>112</v>
      </c>
      <c r="E421">
        <v>382.66666666666663</v>
      </c>
      <c r="F421">
        <v>1</v>
      </c>
    </row>
    <row r="422" spans="1:6" x14ac:dyDescent="0.25">
      <c r="A422" t="s">
        <v>13</v>
      </c>
      <c r="B422" s="2" t="s">
        <v>22</v>
      </c>
      <c r="C422">
        <v>44141</v>
      </c>
      <c r="D422">
        <v>113</v>
      </c>
      <c r="E422">
        <v>348</v>
      </c>
      <c r="F422">
        <v>1</v>
      </c>
    </row>
    <row r="423" spans="1:6" x14ac:dyDescent="0.25">
      <c r="A423" t="s">
        <v>13</v>
      </c>
      <c r="B423" s="2" t="s">
        <v>22</v>
      </c>
      <c r="C423">
        <v>44142</v>
      </c>
      <c r="D423">
        <v>114</v>
      </c>
      <c r="E423">
        <v>224</v>
      </c>
      <c r="F423">
        <v>1</v>
      </c>
    </row>
    <row r="424" spans="1:6" x14ac:dyDescent="0.25">
      <c r="A424" t="s">
        <v>13</v>
      </c>
      <c r="B424" s="2" t="s">
        <v>22</v>
      </c>
      <c r="C424">
        <v>44142</v>
      </c>
      <c r="D424">
        <v>115</v>
      </c>
      <c r="E424">
        <v>350</v>
      </c>
      <c r="F424">
        <v>1</v>
      </c>
    </row>
    <row r="425" spans="1:6" x14ac:dyDescent="0.25">
      <c r="A425" t="s">
        <v>13</v>
      </c>
      <c r="B425" s="2" t="s">
        <v>22</v>
      </c>
      <c r="C425">
        <v>44142</v>
      </c>
      <c r="D425">
        <v>116</v>
      </c>
      <c r="E425">
        <v>630</v>
      </c>
      <c r="F425">
        <v>1</v>
      </c>
    </row>
    <row r="426" spans="1:6" x14ac:dyDescent="0.25">
      <c r="A426" t="s">
        <v>13</v>
      </c>
      <c r="B426" s="2" t="s">
        <v>22</v>
      </c>
      <c r="C426">
        <v>44142</v>
      </c>
      <c r="D426">
        <v>117</v>
      </c>
      <c r="E426">
        <v>392.66666666666669</v>
      </c>
      <c r="F426">
        <v>1</v>
      </c>
    </row>
    <row r="427" spans="1:6" x14ac:dyDescent="0.25">
      <c r="A427" t="s">
        <v>13</v>
      </c>
      <c r="B427" s="2" t="s">
        <v>22</v>
      </c>
      <c r="C427">
        <v>44142</v>
      </c>
      <c r="D427">
        <v>118</v>
      </c>
      <c r="E427">
        <v>350</v>
      </c>
      <c r="F427">
        <v>0</v>
      </c>
    </row>
    <row r="428" spans="1:6" x14ac:dyDescent="0.25">
      <c r="A428" t="s">
        <v>13</v>
      </c>
      <c r="B428" s="2" t="s">
        <v>22</v>
      </c>
      <c r="C428">
        <v>44142</v>
      </c>
      <c r="D428">
        <v>119</v>
      </c>
      <c r="E428">
        <v>246.66666666666669</v>
      </c>
      <c r="F428">
        <v>1</v>
      </c>
    </row>
    <row r="429" spans="1:6" x14ac:dyDescent="0.25">
      <c r="A429" t="s">
        <v>13</v>
      </c>
      <c r="B429" s="2" t="s">
        <v>22</v>
      </c>
      <c r="C429">
        <v>44142</v>
      </c>
      <c r="D429">
        <v>120</v>
      </c>
      <c r="E429">
        <v>212.66666666666666</v>
      </c>
      <c r="F429">
        <v>1</v>
      </c>
    </row>
    <row r="430" spans="1:6" x14ac:dyDescent="0.25">
      <c r="A430" t="s">
        <v>13</v>
      </c>
      <c r="B430" s="2" t="s">
        <v>22</v>
      </c>
      <c r="C430">
        <v>44142</v>
      </c>
      <c r="D430">
        <v>121</v>
      </c>
      <c r="E430">
        <v>360</v>
      </c>
      <c r="F430">
        <v>1</v>
      </c>
    </row>
    <row r="431" spans="1:6" x14ac:dyDescent="0.25">
      <c r="A431" t="s">
        <v>13</v>
      </c>
      <c r="B431" s="2" t="s">
        <v>22</v>
      </c>
      <c r="C431">
        <v>44142</v>
      </c>
      <c r="D431">
        <v>122</v>
      </c>
      <c r="E431">
        <v>233.33333333333331</v>
      </c>
      <c r="F431">
        <v>1</v>
      </c>
    </row>
    <row r="432" spans="1:6" x14ac:dyDescent="0.25">
      <c r="A432" t="s">
        <v>13</v>
      </c>
      <c r="B432" s="2" t="s">
        <v>22</v>
      </c>
      <c r="C432">
        <v>44142</v>
      </c>
      <c r="D432">
        <v>123</v>
      </c>
      <c r="E432">
        <v>216</v>
      </c>
      <c r="F432">
        <v>1</v>
      </c>
    </row>
    <row r="433" spans="1:10" x14ac:dyDescent="0.25">
      <c r="A433" t="s">
        <v>13</v>
      </c>
      <c r="B433" s="2" t="s">
        <v>22</v>
      </c>
      <c r="C433">
        <v>44143</v>
      </c>
      <c r="D433">
        <v>124</v>
      </c>
      <c r="E433">
        <v>533</v>
      </c>
      <c r="F433">
        <v>1</v>
      </c>
    </row>
    <row r="434" spans="1:10" x14ac:dyDescent="0.25">
      <c r="A434" t="s">
        <v>13</v>
      </c>
      <c r="B434" s="2" t="s">
        <v>22</v>
      </c>
      <c r="C434">
        <v>44143</v>
      </c>
      <c r="D434">
        <v>125</v>
      </c>
      <c r="E434">
        <v>212.66666666666666</v>
      </c>
      <c r="F434">
        <v>1</v>
      </c>
    </row>
    <row r="435" spans="1:10" x14ac:dyDescent="0.25">
      <c r="A435" t="s">
        <v>13</v>
      </c>
      <c r="B435" s="2" t="s">
        <v>22</v>
      </c>
      <c r="C435">
        <v>44143</v>
      </c>
      <c r="D435">
        <v>126</v>
      </c>
      <c r="E435">
        <v>299.66666666666669</v>
      </c>
      <c r="F435">
        <v>1</v>
      </c>
    </row>
    <row r="436" spans="1:10" x14ac:dyDescent="0.25">
      <c r="A436" t="s">
        <v>13</v>
      </c>
      <c r="B436" s="2" t="s">
        <v>22</v>
      </c>
      <c r="C436">
        <v>44144</v>
      </c>
      <c r="D436">
        <v>125</v>
      </c>
      <c r="E436">
        <v>473</v>
      </c>
      <c r="F436">
        <v>1</v>
      </c>
      <c r="G436">
        <v>127</v>
      </c>
      <c r="H436">
        <v>125</v>
      </c>
      <c r="I436">
        <v>436.4619422572178</v>
      </c>
      <c r="J436">
        <v>168.55015135702575</v>
      </c>
    </row>
    <row r="437" spans="1:10" x14ac:dyDescent="0.25">
      <c r="A437" t="s">
        <v>13</v>
      </c>
      <c r="B437" s="3" t="s">
        <v>11</v>
      </c>
      <c r="C437">
        <v>44136</v>
      </c>
      <c r="D437">
        <v>1</v>
      </c>
      <c r="E437">
        <v>557.33333333333326</v>
      </c>
      <c r="F437">
        <v>1</v>
      </c>
    </row>
    <row r="438" spans="1:10" x14ac:dyDescent="0.25">
      <c r="A438" t="s">
        <v>13</v>
      </c>
      <c r="B438" s="3" t="s">
        <v>11</v>
      </c>
      <c r="C438">
        <v>44137</v>
      </c>
      <c r="D438">
        <v>2</v>
      </c>
      <c r="E438">
        <v>560</v>
      </c>
      <c r="F438">
        <v>1</v>
      </c>
    </row>
    <row r="439" spans="1:10" x14ac:dyDescent="0.25">
      <c r="A439" t="s">
        <v>13</v>
      </c>
      <c r="B439" s="3" t="s">
        <v>11</v>
      </c>
      <c r="C439">
        <v>44137</v>
      </c>
      <c r="D439">
        <v>3</v>
      </c>
      <c r="E439">
        <v>554.66666666666663</v>
      </c>
      <c r="F439">
        <v>1</v>
      </c>
    </row>
    <row r="440" spans="1:10" x14ac:dyDescent="0.25">
      <c r="A440" t="s">
        <v>13</v>
      </c>
      <c r="B440" s="3" t="s">
        <v>11</v>
      </c>
      <c r="C440">
        <v>44137</v>
      </c>
      <c r="D440">
        <v>4</v>
      </c>
      <c r="E440">
        <v>487.33333333333337</v>
      </c>
      <c r="F440">
        <v>1</v>
      </c>
    </row>
    <row r="441" spans="1:10" x14ac:dyDescent="0.25">
      <c r="A441" t="s">
        <v>13</v>
      </c>
      <c r="B441" s="3" t="s">
        <v>11</v>
      </c>
      <c r="C441">
        <v>44137</v>
      </c>
      <c r="D441">
        <v>5</v>
      </c>
      <c r="E441">
        <v>628.66666666666663</v>
      </c>
      <c r="F441">
        <v>0</v>
      </c>
    </row>
    <row r="442" spans="1:10" x14ac:dyDescent="0.25">
      <c r="A442" t="s">
        <v>13</v>
      </c>
      <c r="B442" s="3" t="s">
        <v>11</v>
      </c>
      <c r="C442">
        <v>44137</v>
      </c>
      <c r="D442">
        <v>6</v>
      </c>
      <c r="E442">
        <v>806.66666666666663</v>
      </c>
      <c r="F442">
        <v>0</v>
      </c>
    </row>
    <row r="443" spans="1:10" x14ac:dyDescent="0.25">
      <c r="A443" t="s">
        <v>13</v>
      </c>
      <c r="B443" s="3" t="s">
        <v>11</v>
      </c>
      <c r="C443">
        <v>44137</v>
      </c>
      <c r="D443">
        <v>7</v>
      </c>
      <c r="E443">
        <v>716.66666666666674</v>
      </c>
      <c r="F443">
        <v>1</v>
      </c>
    </row>
    <row r="444" spans="1:10" x14ac:dyDescent="0.25">
      <c r="A444" t="s">
        <v>13</v>
      </c>
      <c r="B444" s="3" t="s">
        <v>11</v>
      </c>
      <c r="C444">
        <v>44137</v>
      </c>
      <c r="D444">
        <v>8</v>
      </c>
      <c r="E444">
        <v>817</v>
      </c>
      <c r="F444">
        <v>1</v>
      </c>
    </row>
    <row r="445" spans="1:10" x14ac:dyDescent="0.25">
      <c r="A445" t="s">
        <v>13</v>
      </c>
      <c r="B445" s="3" t="s">
        <v>11</v>
      </c>
      <c r="C445">
        <v>44137</v>
      </c>
      <c r="D445">
        <v>9</v>
      </c>
      <c r="E445">
        <v>788.33333333333337</v>
      </c>
      <c r="F445">
        <v>1</v>
      </c>
    </row>
    <row r="446" spans="1:10" x14ac:dyDescent="0.25">
      <c r="A446" t="s">
        <v>13</v>
      </c>
      <c r="B446" s="3" t="s">
        <v>11</v>
      </c>
      <c r="C446">
        <v>44138</v>
      </c>
      <c r="D446">
        <v>10</v>
      </c>
      <c r="E446">
        <v>718.66666666666663</v>
      </c>
      <c r="F446">
        <v>1</v>
      </c>
    </row>
    <row r="447" spans="1:10" x14ac:dyDescent="0.25">
      <c r="A447" t="s">
        <v>13</v>
      </c>
      <c r="B447" s="3" t="s">
        <v>11</v>
      </c>
      <c r="C447">
        <v>44138</v>
      </c>
      <c r="D447">
        <v>11</v>
      </c>
      <c r="E447">
        <v>362.66666666666669</v>
      </c>
      <c r="F447">
        <v>1</v>
      </c>
    </row>
    <row r="448" spans="1:10" x14ac:dyDescent="0.25">
      <c r="A448" t="s">
        <v>13</v>
      </c>
      <c r="B448" s="3" t="s">
        <v>11</v>
      </c>
      <c r="C448">
        <v>44138</v>
      </c>
      <c r="D448">
        <v>12</v>
      </c>
      <c r="E448">
        <v>574</v>
      </c>
      <c r="F448">
        <v>1</v>
      </c>
    </row>
    <row r="449" spans="1:6" x14ac:dyDescent="0.25">
      <c r="A449" t="s">
        <v>13</v>
      </c>
      <c r="B449" s="3" t="s">
        <v>11</v>
      </c>
      <c r="C449">
        <v>44138</v>
      </c>
      <c r="D449">
        <v>13</v>
      </c>
      <c r="E449">
        <v>494</v>
      </c>
      <c r="F449">
        <v>1</v>
      </c>
    </row>
    <row r="450" spans="1:6" x14ac:dyDescent="0.25">
      <c r="A450" t="s">
        <v>13</v>
      </c>
      <c r="B450" s="3" t="s">
        <v>11</v>
      </c>
      <c r="C450">
        <v>44138</v>
      </c>
      <c r="D450">
        <v>14</v>
      </c>
      <c r="E450">
        <v>144.66666666666669</v>
      </c>
      <c r="F450">
        <v>1</v>
      </c>
    </row>
    <row r="451" spans="1:6" x14ac:dyDescent="0.25">
      <c r="A451" t="s">
        <v>13</v>
      </c>
      <c r="B451" s="3" t="s">
        <v>11</v>
      </c>
      <c r="C451">
        <v>44138</v>
      </c>
      <c r="D451">
        <v>15</v>
      </c>
      <c r="E451">
        <v>408</v>
      </c>
      <c r="F451">
        <v>1</v>
      </c>
    </row>
    <row r="452" spans="1:6" x14ac:dyDescent="0.25">
      <c r="A452" t="s">
        <v>13</v>
      </c>
      <c r="B452" s="3" t="s">
        <v>11</v>
      </c>
      <c r="C452">
        <v>44139</v>
      </c>
      <c r="D452">
        <v>16</v>
      </c>
      <c r="E452">
        <v>528</v>
      </c>
      <c r="F452">
        <v>1</v>
      </c>
    </row>
    <row r="453" spans="1:6" x14ac:dyDescent="0.25">
      <c r="A453" t="s">
        <v>13</v>
      </c>
      <c r="B453" s="3" t="s">
        <v>11</v>
      </c>
      <c r="C453">
        <v>44139</v>
      </c>
      <c r="D453">
        <v>17</v>
      </c>
      <c r="E453">
        <v>705</v>
      </c>
      <c r="F453">
        <v>1</v>
      </c>
    </row>
    <row r="454" spans="1:6" x14ac:dyDescent="0.25">
      <c r="A454" t="s">
        <v>13</v>
      </c>
      <c r="B454" s="3" t="s">
        <v>11</v>
      </c>
      <c r="C454">
        <v>44139</v>
      </c>
      <c r="D454">
        <v>18</v>
      </c>
      <c r="E454">
        <v>226.66666666666669</v>
      </c>
      <c r="F454">
        <v>1</v>
      </c>
    </row>
    <row r="455" spans="1:6" x14ac:dyDescent="0.25">
      <c r="A455" t="s">
        <v>13</v>
      </c>
      <c r="B455" s="3" t="s">
        <v>11</v>
      </c>
      <c r="C455">
        <v>44139</v>
      </c>
      <c r="D455">
        <v>19</v>
      </c>
      <c r="E455">
        <v>560</v>
      </c>
      <c r="F455">
        <v>1</v>
      </c>
    </row>
    <row r="456" spans="1:6" x14ac:dyDescent="0.25">
      <c r="A456" t="s">
        <v>13</v>
      </c>
      <c r="B456" s="3" t="s">
        <v>11</v>
      </c>
      <c r="C456">
        <v>44139</v>
      </c>
      <c r="D456">
        <v>20</v>
      </c>
      <c r="E456">
        <v>587.66666666666674</v>
      </c>
      <c r="F456">
        <v>1</v>
      </c>
    </row>
    <row r="457" spans="1:6" x14ac:dyDescent="0.25">
      <c r="A457" t="s">
        <v>13</v>
      </c>
      <c r="B457" s="3" t="s">
        <v>11</v>
      </c>
      <c r="C457">
        <v>44139</v>
      </c>
      <c r="D457">
        <v>21</v>
      </c>
      <c r="E457">
        <v>598</v>
      </c>
      <c r="F457">
        <v>1</v>
      </c>
    </row>
    <row r="458" spans="1:6" x14ac:dyDescent="0.25">
      <c r="A458" t="s">
        <v>13</v>
      </c>
      <c r="B458" s="3" t="s">
        <v>11</v>
      </c>
      <c r="C458">
        <v>44139</v>
      </c>
      <c r="D458">
        <v>22</v>
      </c>
      <c r="E458">
        <v>303.33333333333331</v>
      </c>
      <c r="F458">
        <v>1</v>
      </c>
    </row>
    <row r="459" spans="1:6" x14ac:dyDescent="0.25">
      <c r="A459" t="s">
        <v>13</v>
      </c>
      <c r="B459" s="3" t="s">
        <v>11</v>
      </c>
      <c r="C459">
        <v>44139</v>
      </c>
      <c r="D459">
        <v>23</v>
      </c>
      <c r="E459">
        <v>505.66666666666669</v>
      </c>
      <c r="F459">
        <v>1</v>
      </c>
    </row>
    <row r="460" spans="1:6" x14ac:dyDescent="0.25">
      <c r="A460" t="s">
        <v>13</v>
      </c>
      <c r="B460" s="3" t="s">
        <v>11</v>
      </c>
      <c r="C460">
        <v>44139</v>
      </c>
      <c r="D460">
        <v>24</v>
      </c>
      <c r="E460">
        <v>544.66666666666663</v>
      </c>
      <c r="F460">
        <v>1</v>
      </c>
    </row>
    <row r="461" spans="1:6" x14ac:dyDescent="0.25">
      <c r="A461" t="s">
        <v>13</v>
      </c>
      <c r="B461" s="3" t="s">
        <v>11</v>
      </c>
      <c r="C461">
        <v>44139</v>
      </c>
      <c r="D461">
        <v>25</v>
      </c>
      <c r="E461">
        <v>669.66666666666663</v>
      </c>
      <c r="F461">
        <v>1</v>
      </c>
    </row>
    <row r="462" spans="1:6" x14ac:dyDescent="0.25">
      <c r="A462" t="s">
        <v>13</v>
      </c>
      <c r="B462" s="3" t="s">
        <v>11</v>
      </c>
      <c r="C462">
        <v>44139</v>
      </c>
      <c r="D462">
        <v>26</v>
      </c>
      <c r="E462">
        <v>525</v>
      </c>
      <c r="F462">
        <v>1</v>
      </c>
    </row>
    <row r="463" spans="1:6" x14ac:dyDescent="0.25">
      <c r="A463" t="s">
        <v>13</v>
      </c>
      <c r="B463" s="3" t="s">
        <v>11</v>
      </c>
      <c r="C463">
        <v>44139</v>
      </c>
      <c r="D463">
        <v>27</v>
      </c>
      <c r="E463">
        <v>309.33333333333331</v>
      </c>
      <c r="F463">
        <v>1</v>
      </c>
    </row>
    <row r="464" spans="1:6" x14ac:dyDescent="0.25">
      <c r="A464" t="s">
        <v>13</v>
      </c>
      <c r="B464" s="3" t="s">
        <v>11</v>
      </c>
      <c r="C464">
        <v>44139</v>
      </c>
      <c r="D464">
        <v>28</v>
      </c>
      <c r="E464">
        <v>659.33333333333337</v>
      </c>
      <c r="F464">
        <v>1</v>
      </c>
    </row>
    <row r="465" spans="1:6" x14ac:dyDescent="0.25">
      <c r="A465" t="s">
        <v>13</v>
      </c>
      <c r="B465" s="3" t="s">
        <v>11</v>
      </c>
      <c r="C465">
        <v>44139</v>
      </c>
      <c r="D465">
        <v>29</v>
      </c>
      <c r="E465">
        <v>373.33333333333331</v>
      </c>
      <c r="F465">
        <v>1</v>
      </c>
    </row>
    <row r="466" spans="1:6" x14ac:dyDescent="0.25">
      <c r="A466" t="s">
        <v>13</v>
      </c>
      <c r="B466" s="3" t="s">
        <v>11</v>
      </c>
      <c r="C466">
        <v>44139</v>
      </c>
      <c r="D466">
        <v>30</v>
      </c>
      <c r="E466">
        <v>466.66666666666663</v>
      </c>
      <c r="F466">
        <v>1</v>
      </c>
    </row>
    <row r="467" spans="1:6" x14ac:dyDescent="0.25">
      <c r="A467" t="s">
        <v>13</v>
      </c>
      <c r="B467" s="3" t="s">
        <v>11</v>
      </c>
      <c r="C467">
        <v>44140</v>
      </c>
      <c r="D467">
        <v>31</v>
      </c>
      <c r="E467">
        <v>351</v>
      </c>
      <c r="F467">
        <v>1</v>
      </c>
    </row>
    <row r="468" spans="1:6" x14ac:dyDescent="0.25">
      <c r="A468" t="s">
        <v>13</v>
      </c>
      <c r="B468" s="3" t="s">
        <v>11</v>
      </c>
      <c r="C468">
        <v>44140</v>
      </c>
      <c r="D468">
        <v>32</v>
      </c>
      <c r="E468">
        <v>555.33333333333337</v>
      </c>
      <c r="F468">
        <v>1</v>
      </c>
    </row>
    <row r="469" spans="1:6" x14ac:dyDescent="0.25">
      <c r="A469" t="s">
        <v>13</v>
      </c>
      <c r="B469" s="3" t="s">
        <v>11</v>
      </c>
      <c r="C469">
        <v>44140</v>
      </c>
      <c r="D469">
        <v>33</v>
      </c>
      <c r="E469">
        <v>765</v>
      </c>
      <c r="F469">
        <v>1</v>
      </c>
    </row>
    <row r="470" spans="1:6" x14ac:dyDescent="0.25">
      <c r="A470" t="s">
        <v>13</v>
      </c>
      <c r="B470" s="3" t="s">
        <v>11</v>
      </c>
      <c r="C470">
        <v>44140</v>
      </c>
      <c r="D470">
        <v>34</v>
      </c>
      <c r="E470">
        <v>633.33333333333326</v>
      </c>
      <c r="F470">
        <v>1</v>
      </c>
    </row>
    <row r="471" spans="1:6" x14ac:dyDescent="0.25">
      <c r="A471" t="s">
        <v>13</v>
      </c>
      <c r="B471" s="3" t="s">
        <v>11</v>
      </c>
      <c r="C471">
        <v>44140</v>
      </c>
      <c r="D471">
        <v>35</v>
      </c>
      <c r="E471">
        <v>696.66666666666663</v>
      </c>
      <c r="F471">
        <v>1</v>
      </c>
    </row>
    <row r="472" spans="1:6" x14ac:dyDescent="0.25">
      <c r="A472" t="s">
        <v>13</v>
      </c>
      <c r="B472" s="3" t="s">
        <v>11</v>
      </c>
      <c r="C472">
        <v>44140</v>
      </c>
      <c r="D472">
        <v>36</v>
      </c>
      <c r="E472">
        <v>272</v>
      </c>
      <c r="F472">
        <v>1</v>
      </c>
    </row>
    <row r="473" spans="1:6" x14ac:dyDescent="0.25">
      <c r="A473" t="s">
        <v>13</v>
      </c>
      <c r="B473" s="3" t="s">
        <v>11</v>
      </c>
      <c r="C473">
        <v>44140</v>
      </c>
      <c r="D473">
        <v>37</v>
      </c>
      <c r="E473">
        <v>283.33333333333337</v>
      </c>
      <c r="F473">
        <v>1</v>
      </c>
    </row>
    <row r="474" spans="1:6" x14ac:dyDescent="0.25">
      <c r="A474" t="s">
        <v>13</v>
      </c>
      <c r="B474" s="3" t="s">
        <v>11</v>
      </c>
      <c r="C474">
        <v>44140</v>
      </c>
      <c r="D474">
        <v>38</v>
      </c>
      <c r="E474">
        <v>280.33333333333331</v>
      </c>
      <c r="F474">
        <v>1</v>
      </c>
    </row>
    <row r="475" spans="1:6" x14ac:dyDescent="0.25">
      <c r="A475" t="s">
        <v>13</v>
      </c>
      <c r="B475" s="3" t="s">
        <v>11</v>
      </c>
      <c r="C475">
        <v>44140</v>
      </c>
      <c r="D475">
        <v>39</v>
      </c>
      <c r="E475">
        <v>380</v>
      </c>
      <c r="F475">
        <v>1</v>
      </c>
    </row>
    <row r="476" spans="1:6" x14ac:dyDescent="0.25">
      <c r="A476" t="s">
        <v>13</v>
      </c>
      <c r="B476" s="3" t="s">
        <v>11</v>
      </c>
      <c r="C476">
        <v>44141</v>
      </c>
      <c r="D476">
        <v>40</v>
      </c>
      <c r="E476">
        <v>256</v>
      </c>
      <c r="F476">
        <v>1</v>
      </c>
    </row>
    <row r="477" spans="1:6" x14ac:dyDescent="0.25">
      <c r="A477" t="s">
        <v>13</v>
      </c>
      <c r="B477" s="3" t="s">
        <v>11</v>
      </c>
      <c r="C477">
        <v>44141</v>
      </c>
      <c r="D477">
        <v>41</v>
      </c>
      <c r="E477">
        <v>241.66666666666666</v>
      </c>
      <c r="F477">
        <v>0</v>
      </c>
    </row>
    <row r="478" spans="1:6" x14ac:dyDescent="0.25">
      <c r="A478" t="s">
        <v>13</v>
      </c>
      <c r="B478" s="3" t="s">
        <v>11</v>
      </c>
      <c r="C478">
        <v>44141</v>
      </c>
      <c r="D478">
        <v>42</v>
      </c>
      <c r="E478">
        <v>464.66666666666663</v>
      </c>
      <c r="F478">
        <v>0</v>
      </c>
    </row>
    <row r="479" spans="1:6" x14ac:dyDescent="0.25">
      <c r="A479" t="s">
        <v>13</v>
      </c>
      <c r="B479" s="3" t="s">
        <v>11</v>
      </c>
      <c r="C479">
        <v>44141</v>
      </c>
      <c r="D479">
        <v>43</v>
      </c>
      <c r="E479">
        <v>536.66666666666663</v>
      </c>
      <c r="F479">
        <v>1</v>
      </c>
    </row>
    <row r="480" spans="1:6" x14ac:dyDescent="0.25">
      <c r="A480" t="s">
        <v>13</v>
      </c>
      <c r="B480" s="3" t="s">
        <v>11</v>
      </c>
      <c r="C480">
        <v>44141</v>
      </c>
      <c r="D480">
        <v>44</v>
      </c>
      <c r="E480">
        <v>812.66666666666674</v>
      </c>
      <c r="F480">
        <v>1</v>
      </c>
    </row>
    <row r="481" spans="1:10" x14ac:dyDescent="0.25">
      <c r="A481" t="s">
        <v>13</v>
      </c>
      <c r="B481" s="3" t="s">
        <v>11</v>
      </c>
      <c r="C481">
        <v>44141</v>
      </c>
      <c r="D481">
        <v>45</v>
      </c>
      <c r="E481">
        <v>277.33333333333331</v>
      </c>
      <c r="F481">
        <v>1</v>
      </c>
    </row>
    <row r="482" spans="1:10" x14ac:dyDescent="0.25">
      <c r="A482" t="s">
        <v>13</v>
      </c>
      <c r="B482" s="3" t="s">
        <v>11</v>
      </c>
      <c r="C482">
        <v>44141</v>
      </c>
      <c r="D482">
        <v>46</v>
      </c>
      <c r="E482">
        <v>210</v>
      </c>
      <c r="F482">
        <v>1</v>
      </c>
    </row>
    <row r="483" spans="1:10" x14ac:dyDescent="0.25">
      <c r="A483" t="s">
        <v>13</v>
      </c>
      <c r="B483" s="3" t="s">
        <v>11</v>
      </c>
      <c r="C483">
        <v>44141</v>
      </c>
      <c r="D483">
        <v>47</v>
      </c>
      <c r="E483">
        <v>413.33333333333337</v>
      </c>
      <c r="F483">
        <v>1</v>
      </c>
    </row>
    <row r="484" spans="1:10" x14ac:dyDescent="0.25">
      <c r="A484" t="s">
        <v>13</v>
      </c>
      <c r="B484" s="3" t="s">
        <v>11</v>
      </c>
      <c r="C484">
        <v>44141</v>
      </c>
      <c r="D484">
        <v>48</v>
      </c>
      <c r="E484">
        <v>198</v>
      </c>
      <c r="F484">
        <v>1</v>
      </c>
    </row>
    <row r="485" spans="1:10" x14ac:dyDescent="0.25">
      <c r="A485" t="s">
        <v>13</v>
      </c>
      <c r="B485" s="3" t="s">
        <v>11</v>
      </c>
      <c r="C485">
        <v>44142</v>
      </c>
      <c r="D485">
        <v>49</v>
      </c>
      <c r="E485">
        <v>291.33333333333331</v>
      </c>
      <c r="F485">
        <v>1</v>
      </c>
    </row>
    <row r="486" spans="1:10" x14ac:dyDescent="0.25">
      <c r="A486" t="s">
        <v>13</v>
      </c>
      <c r="B486" s="3" t="s">
        <v>11</v>
      </c>
      <c r="C486">
        <v>44142</v>
      </c>
      <c r="D486">
        <v>50</v>
      </c>
      <c r="E486">
        <v>361.66666666666663</v>
      </c>
      <c r="F486">
        <v>1</v>
      </c>
    </row>
    <row r="487" spans="1:10" x14ac:dyDescent="0.25">
      <c r="A487" t="s">
        <v>13</v>
      </c>
      <c r="B487" s="3" t="s">
        <v>11</v>
      </c>
      <c r="C487">
        <v>44142</v>
      </c>
      <c r="D487">
        <v>51</v>
      </c>
      <c r="E487">
        <v>501.66666666666669</v>
      </c>
      <c r="F487">
        <v>1</v>
      </c>
    </row>
    <row r="488" spans="1:10" x14ac:dyDescent="0.25">
      <c r="A488" t="s">
        <v>13</v>
      </c>
      <c r="B488" s="3" t="s">
        <v>11</v>
      </c>
      <c r="C488">
        <v>44142</v>
      </c>
      <c r="D488">
        <v>52</v>
      </c>
      <c r="E488">
        <v>350</v>
      </c>
      <c r="F488">
        <v>1</v>
      </c>
    </row>
    <row r="489" spans="1:10" x14ac:dyDescent="0.25">
      <c r="A489" t="s">
        <v>13</v>
      </c>
      <c r="B489" s="3" t="s">
        <v>11</v>
      </c>
      <c r="C489">
        <v>44142</v>
      </c>
      <c r="D489">
        <v>53</v>
      </c>
      <c r="E489">
        <v>217</v>
      </c>
      <c r="F489">
        <v>1</v>
      </c>
    </row>
    <row r="490" spans="1:10" x14ac:dyDescent="0.25">
      <c r="A490" t="s">
        <v>13</v>
      </c>
      <c r="B490" s="3" t="s">
        <v>11</v>
      </c>
      <c r="C490">
        <v>44142</v>
      </c>
      <c r="D490">
        <v>54</v>
      </c>
      <c r="E490">
        <v>345.33333333333337</v>
      </c>
      <c r="F490">
        <v>1</v>
      </c>
    </row>
    <row r="491" spans="1:10" x14ac:dyDescent="0.25">
      <c r="A491" t="s">
        <v>13</v>
      </c>
      <c r="B491" s="3" t="s">
        <v>11</v>
      </c>
      <c r="C491">
        <v>44143</v>
      </c>
      <c r="D491">
        <v>55</v>
      </c>
      <c r="E491">
        <v>102.66666666666666</v>
      </c>
      <c r="F491">
        <v>1</v>
      </c>
    </row>
    <row r="492" spans="1:10" x14ac:dyDescent="0.25">
      <c r="A492" t="s">
        <v>13</v>
      </c>
      <c r="B492" s="3" t="s">
        <v>11</v>
      </c>
      <c r="C492">
        <v>44143</v>
      </c>
      <c r="D492">
        <v>56</v>
      </c>
      <c r="E492">
        <v>121.33333333333333</v>
      </c>
      <c r="F492">
        <v>1</v>
      </c>
    </row>
    <row r="493" spans="1:10" x14ac:dyDescent="0.25">
      <c r="A493" t="s">
        <v>13</v>
      </c>
      <c r="B493" s="3" t="s">
        <v>11</v>
      </c>
      <c r="C493">
        <v>44143</v>
      </c>
      <c r="D493">
        <v>57</v>
      </c>
      <c r="E493">
        <v>192</v>
      </c>
      <c r="F493">
        <v>1</v>
      </c>
    </row>
    <row r="494" spans="1:10" x14ac:dyDescent="0.25">
      <c r="A494" t="s">
        <v>13</v>
      </c>
      <c r="B494" s="3" t="s">
        <v>11</v>
      </c>
      <c r="C494">
        <v>44143</v>
      </c>
      <c r="D494">
        <v>58</v>
      </c>
      <c r="E494">
        <v>177.33333333333331</v>
      </c>
      <c r="F494">
        <v>1</v>
      </c>
      <c r="G494">
        <v>58</v>
      </c>
      <c r="H494">
        <v>54</v>
      </c>
      <c r="I494">
        <v>456.35632183908041</v>
      </c>
      <c r="J494">
        <v>196.32778675501046</v>
      </c>
    </row>
    <row r="495" spans="1:10" x14ac:dyDescent="0.25">
      <c r="A495" t="s">
        <v>14</v>
      </c>
      <c r="B495" s="1" t="s">
        <v>1</v>
      </c>
      <c r="C495">
        <v>44164</v>
      </c>
      <c r="D495">
        <v>1</v>
      </c>
      <c r="E495">
        <v>554.66666666666663</v>
      </c>
      <c r="F495">
        <v>1</v>
      </c>
    </row>
    <row r="496" spans="1:10" x14ac:dyDescent="0.25">
      <c r="A496" t="s">
        <v>14</v>
      </c>
      <c r="B496" s="1" t="s">
        <v>1</v>
      </c>
      <c r="C496">
        <v>44164</v>
      </c>
      <c r="D496">
        <v>2</v>
      </c>
      <c r="E496">
        <v>521.33333333333337</v>
      </c>
      <c r="F496">
        <v>1</v>
      </c>
    </row>
    <row r="497" spans="1:6" x14ac:dyDescent="0.25">
      <c r="A497" t="s">
        <v>14</v>
      </c>
      <c r="B497" s="1" t="s">
        <v>1</v>
      </c>
      <c r="C497">
        <v>44164</v>
      </c>
      <c r="D497">
        <v>3</v>
      </c>
      <c r="E497">
        <v>574</v>
      </c>
      <c r="F497">
        <v>1</v>
      </c>
    </row>
    <row r="498" spans="1:6" x14ac:dyDescent="0.25">
      <c r="A498" t="s">
        <v>14</v>
      </c>
      <c r="B498" s="1" t="s">
        <v>1</v>
      </c>
      <c r="C498">
        <v>44165</v>
      </c>
      <c r="D498">
        <v>4</v>
      </c>
      <c r="E498">
        <v>709.33333333333326</v>
      </c>
      <c r="F498">
        <v>1</v>
      </c>
    </row>
    <row r="499" spans="1:6" x14ac:dyDescent="0.25">
      <c r="A499" t="s">
        <v>14</v>
      </c>
      <c r="B499" s="1" t="s">
        <v>1</v>
      </c>
      <c r="C499">
        <v>44165</v>
      </c>
      <c r="D499">
        <v>5</v>
      </c>
      <c r="E499">
        <v>443.33333333333331</v>
      </c>
      <c r="F499">
        <v>1</v>
      </c>
    </row>
    <row r="500" spans="1:6" x14ac:dyDescent="0.25">
      <c r="A500" t="s">
        <v>14</v>
      </c>
      <c r="B500" s="1" t="s">
        <v>1</v>
      </c>
      <c r="C500">
        <v>44165</v>
      </c>
      <c r="D500">
        <v>6</v>
      </c>
      <c r="E500">
        <v>481.33333333333331</v>
      </c>
      <c r="F500">
        <v>1</v>
      </c>
    </row>
    <row r="501" spans="1:6" x14ac:dyDescent="0.25">
      <c r="A501" t="s">
        <v>14</v>
      </c>
      <c r="B501" s="1" t="s">
        <v>1</v>
      </c>
      <c r="C501">
        <v>44165</v>
      </c>
      <c r="D501">
        <v>7</v>
      </c>
      <c r="E501">
        <v>521.33333333333337</v>
      </c>
      <c r="F501">
        <v>1</v>
      </c>
    </row>
    <row r="502" spans="1:6" x14ac:dyDescent="0.25">
      <c r="A502" t="s">
        <v>14</v>
      </c>
      <c r="B502" s="1" t="s">
        <v>1</v>
      </c>
      <c r="C502">
        <v>44165</v>
      </c>
      <c r="D502">
        <v>8</v>
      </c>
      <c r="E502">
        <v>608</v>
      </c>
      <c r="F502">
        <v>1</v>
      </c>
    </row>
    <row r="503" spans="1:6" x14ac:dyDescent="0.25">
      <c r="A503" t="s">
        <v>14</v>
      </c>
      <c r="B503" s="1" t="s">
        <v>1</v>
      </c>
      <c r="C503">
        <v>44165</v>
      </c>
      <c r="D503">
        <v>9</v>
      </c>
      <c r="E503">
        <v>310</v>
      </c>
      <c r="F503">
        <v>1</v>
      </c>
    </row>
    <row r="504" spans="1:6" x14ac:dyDescent="0.25">
      <c r="A504" t="s">
        <v>14</v>
      </c>
      <c r="B504" s="1" t="s">
        <v>1</v>
      </c>
      <c r="C504">
        <v>44165</v>
      </c>
      <c r="D504">
        <v>10</v>
      </c>
      <c r="E504">
        <v>684</v>
      </c>
      <c r="F504">
        <v>1</v>
      </c>
    </row>
    <row r="505" spans="1:6" x14ac:dyDescent="0.25">
      <c r="A505" t="s">
        <v>14</v>
      </c>
      <c r="B505" s="1" t="s">
        <v>1</v>
      </c>
      <c r="C505">
        <v>44165</v>
      </c>
      <c r="D505">
        <v>11</v>
      </c>
      <c r="E505">
        <v>521.33333333333337</v>
      </c>
      <c r="F505">
        <v>1</v>
      </c>
    </row>
    <row r="506" spans="1:6" x14ac:dyDescent="0.25">
      <c r="A506" t="s">
        <v>14</v>
      </c>
      <c r="B506" s="1" t="s">
        <v>1</v>
      </c>
      <c r="C506">
        <v>44165</v>
      </c>
      <c r="D506">
        <v>12</v>
      </c>
      <c r="E506">
        <v>396</v>
      </c>
      <c r="F506">
        <v>1</v>
      </c>
    </row>
    <row r="507" spans="1:6" x14ac:dyDescent="0.25">
      <c r="A507" t="s">
        <v>14</v>
      </c>
      <c r="B507" s="1" t="s">
        <v>1</v>
      </c>
      <c r="C507">
        <v>44166</v>
      </c>
      <c r="D507">
        <v>13</v>
      </c>
      <c r="E507">
        <v>544</v>
      </c>
      <c r="F507">
        <v>1</v>
      </c>
    </row>
    <row r="508" spans="1:6" x14ac:dyDescent="0.25">
      <c r="A508" t="s">
        <v>14</v>
      </c>
      <c r="B508" s="1" t="s">
        <v>1</v>
      </c>
      <c r="C508">
        <v>44166</v>
      </c>
      <c r="D508">
        <v>14</v>
      </c>
      <c r="E508">
        <v>434</v>
      </c>
      <c r="F508">
        <v>1</v>
      </c>
    </row>
    <row r="509" spans="1:6" x14ac:dyDescent="0.25">
      <c r="A509" t="s">
        <v>14</v>
      </c>
      <c r="B509" s="1" t="s">
        <v>1</v>
      </c>
      <c r="C509">
        <v>44166</v>
      </c>
      <c r="D509">
        <v>15</v>
      </c>
      <c r="E509">
        <v>648</v>
      </c>
      <c r="F509">
        <v>1</v>
      </c>
    </row>
    <row r="510" spans="1:6" x14ac:dyDescent="0.25">
      <c r="A510" t="s">
        <v>14</v>
      </c>
      <c r="B510" s="1" t="s">
        <v>1</v>
      </c>
      <c r="C510">
        <v>44166</v>
      </c>
      <c r="D510">
        <v>16</v>
      </c>
      <c r="E510">
        <v>360</v>
      </c>
      <c r="F510">
        <v>1</v>
      </c>
    </row>
    <row r="511" spans="1:6" x14ac:dyDescent="0.25">
      <c r="A511" t="s">
        <v>14</v>
      </c>
      <c r="B511" s="1" t="s">
        <v>1</v>
      </c>
      <c r="C511">
        <v>44166</v>
      </c>
      <c r="D511">
        <v>17</v>
      </c>
      <c r="E511">
        <v>150</v>
      </c>
      <c r="F511">
        <v>1</v>
      </c>
    </row>
    <row r="512" spans="1:6" x14ac:dyDescent="0.25">
      <c r="A512" t="s">
        <v>14</v>
      </c>
      <c r="B512" s="1" t="s">
        <v>1</v>
      </c>
      <c r="C512">
        <v>44166</v>
      </c>
      <c r="D512">
        <v>18</v>
      </c>
      <c r="E512">
        <v>272</v>
      </c>
      <c r="F512">
        <v>1</v>
      </c>
    </row>
    <row r="513" spans="1:6" x14ac:dyDescent="0.25">
      <c r="A513" t="s">
        <v>14</v>
      </c>
      <c r="B513" s="1" t="s">
        <v>1</v>
      </c>
      <c r="C513">
        <v>44166</v>
      </c>
      <c r="D513">
        <v>19</v>
      </c>
      <c r="E513">
        <v>408</v>
      </c>
      <c r="F513">
        <v>1</v>
      </c>
    </row>
    <row r="514" spans="1:6" x14ac:dyDescent="0.25">
      <c r="A514" t="s">
        <v>14</v>
      </c>
      <c r="B514" s="1" t="s">
        <v>1</v>
      </c>
      <c r="C514">
        <v>44166</v>
      </c>
      <c r="D514">
        <v>20</v>
      </c>
      <c r="E514">
        <v>240</v>
      </c>
      <c r="F514">
        <v>1</v>
      </c>
    </row>
    <row r="515" spans="1:6" x14ac:dyDescent="0.25">
      <c r="A515" t="s">
        <v>14</v>
      </c>
      <c r="B515" s="1" t="s">
        <v>1</v>
      </c>
      <c r="C515">
        <v>44166</v>
      </c>
      <c r="D515">
        <v>21</v>
      </c>
      <c r="E515">
        <v>630</v>
      </c>
      <c r="F515">
        <v>1</v>
      </c>
    </row>
    <row r="516" spans="1:6" x14ac:dyDescent="0.25">
      <c r="A516" t="s">
        <v>14</v>
      </c>
      <c r="B516" s="1" t="s">
        <v>1</v>
      </c>
      <c r="C516">
        <v>44166</v>
      </c>
      <c r="D516">
        <v>22</v>
      </c>
      <c r="E516">
        <v>240</v>
      </c>
      <c r="F516">
        <v>1</v>
      </c>
    </row>
    <row r="517" spans="1:6" x14ac:dyDescent="0.25">
      <c r="A517" t="s">
        <v>14</v>
      </c>
      <c r="B517" s="1" t="s">
        <v>1</v>
      </c>
      <c r="C517">
        <v>44166</v>
      </c>
      <c r="D517">
        <v>23</v>
      </c>
      <c r="E517">
        <v>690.66666666666674</v>
      </c>
      <c r="F517">
        <v>1</v>
      </c>
    </row>
    <row r="518" spans="1:6" x14ac:dyDescent="0.25">
      <c r="A518" t="s">
        <v>14</v>
      </c>
      <c r="B518" s="1" t="s">
        <v>1</v>
      </c>
      <c r="C518">
        <v>44166</v>
      </c>
      <c r="D518">
        <v>24</v>
      </c>
      <c r="E518">
        <v>666</v>
      </c>
      <c r="F518">
        <v>1</v>
      </c>
    </row>
    <row r="519" spans="1:6" x14ac:dyDescent="0.25">
      <c r="A519" t="s">
        <v>14</v>
      </c>
      <c r="B519" s="1" t="s">
        <v>1</v>
      </c>
      <c r="C519">
        <v>44166</v>
      </c>
      <c r="D519">
        <v>25</v>
      </c>
      <c r="E519">
        <v>156</v>
      </c>
      <c r="F519">
        <v>1</v>
      </c>
    </row>
    <row r="520" spans="1:6" x14ac:dyDescent="0.25">
      <c r="A520" t="s">
        <v>14</v>
      </c>
      <c r="B520" s="1" t="s">
        <v>1</v>
      </c>
      <c r="C520">
        <v>44166</v>
      </c>
      <c r="D520">
        <v>26</v>
      </c>
      <c r="E520">
        <v>396</v>
      </c>
      <c r="F520">
        <v>1</v>
      </c>
    </row>
    <row r="521" spans="1:6" x14ac:dyDescent="0.25">
      <c r="A521" t="s">
        <v>14</v>
      </c>
      <c r="B521" s="1" t="s">
        <v>1</v>
      </c>
      <c r="C521">
        <v>44166</v>
      </c>
      <c r="D521">
        <v>27</v>
      </c>
      <c r="E521">
        <v>560</v>
      </c>
      <c r="F521">
        <v>1</v>
      </c>
    </row>
    <row r="522" spans="1:6" x14ac:dyDescent="0.25">
      <c r="A522" t="s">
        <v>14</v>
      </c>
      <c r="B522" s="1" t="s">
        <v>1</v>
      </c>
      <c r="C522">
        <v>44166</v>
      </c>
      <c r="D522">
        <v>28</v>
      </c>
      <c r="E522">
        <v>586.66666666666674</v>
      </c>
      <c r="F522">
        <v>1</v>
      </c>
    </row>
    <row r="523" spans="1:6" x14ac:dyDescent="0.25">
      <c r="A523" t="s">
        <v>14</v>
      </c>
      <c r="B523" s="1" t="s">
        <v>1</v>
      </c>
      <c r="C523">
        <v>44167</v>
      </c>
      <c r="D523">
        <v>29</v>
      </c>
      <c r="E523">
        <v>702</v>
      </c>
      <c r="F523">
        <v>0</v>
      </c>
    </row>
    <row r="524" spans="1:6" x14ac:dyDescent="0.25">
      <c r="A524" t="s">
        <v>14</v>
      </c>
      <c r="B524" s="1" t="s">
        <v>1</v>
      </c>
      <c r="C524">
        <v>44167</v>
      </c>
      <c r="D524">
        <v>30</v>
      </c>
      <c r="E524">
        <v>765.33333333333326</v>
      </c>
      <c r="F524">
        <v>1</v>
      </c>
    </row>
    <row r="525" spans="1:6" x14ac:dyDescent="0.25">
      <c r="A525" t="s">
        <v>14</v>
      </c>
      <c r="B525" s="1" t="s">
        <v>1</v>
      </c>
      <c r="C525">
        <v>44167</v>
      </c>
      <c r="D525">
        <v>31</v>
      </c>
      <c r="E525">
        <v>394.66666666666669</v>
      </c>
      <c r="F525">
        <v>1</v>
      </c>
    </row>
    <row r="526" spans="1:6" x14ac:dyDescent="0.25">
      <c r="A526" t="s">
        <v>14</v>
      </c>
      <c r="B526" s="1" t="s">
        <v>1</v>
      </c>
      <c r="C526">
        <v>44167</v>
      </c>
      <c r="D526">
        <v>32</v>
      </c>
      <c r="E526">
        <v>493.33333333333337</v>
      </c>
      <c r="F526">
        <v>1</v>
      </c>
    </row>
    <row r="527" spans="1:6" x14ac:dyDescent="0.25">
      <c r="A527" t="s">
        <v>14</v>
      </c>
      <c r="B527" s="1" t="s">
        <v>1</v>
      </c>
      <c r="C527">
        <v>44167</v>
      </c>
      <c r="D527">
        <v>33</v>
      </c>
      <c r="E527">
        <v>567.33333333333337</v>
      </c>
      <c r="F527">
        <v>1</v>
      </c>
    </row>
    <row r="528" spans="1:6" x14ac:dyDescent="0.25">
      <c r="A528" t="s">
        <v>14</v>
      </c>
      <c r="B528" s="1" t="s">
        <v>1</v>
      </c>
      <c r="C528">
        <v>44167</v>
      </c>
      <c r="D528">
        <v>34</v>
      </c>
      <c r="E528">
        <v>164.33333333333331</v>
      </c>
      <c r="F528">
        <v>1</v>
      </c>
    </row>
    <row r="529" spans="1:6" x14ac:dyDescent="0.25">
      <c r="A529" t="s">
        <v>14</v>
      </c>
      <c r="B529" s="1" t="s">
        <v>1</v>
      </c>
      <c r="C529">
        <v>44167</v>
      </c>
      <c r="D529">
        <v>35</v>
      </c>
      <c r="E529">
        <v>592</v>
      </c>
      <c r="F529">
        <v>1</v>
      </c>
    </row>
    <row r="530" spans="1:6" x14ac:dyDescent="0.25">
      <c r="A530" t="s">
        <v>14</v>
      </c>
      <c r="B530" s="1" t="s">
        <v>1</v>
      </c>
      <c r="C530">
        <v>44167</v>
      </c>
      <c r="D530">
        <v>36</v>
      </c>
      <c r="E530">
        <v>444</v>
      </c>
      <c r="F530">
        <v>1</v>
      </c>
    </row>
    <row r="531" spans="1:6" x14ac:dyDescent="0.25">
      <c r="A531" t="s">
        <v>14</v>
      </c>
      <c r="B531" s="1" t="s">
        <v>1</v>
      </c>
      <c r="C531">
        <v>44167</v>
      </c>
      <c r="D531">
        <v>37</v>
      </c>
      <c r="E531">
        <v>533.33333333333337</v>
      </c>
      <c r="F531">
        <v>1</v>
      </c>
    </row>
    <row r="532" spans="1:6" x14ac:dyDescent="0.25">
      <c r="A532" t="s">
        <v>14</v>
      </c>
      <c r="B532" s="1" t="s">
        <v>1</v>
      </c>
      <c r="C532">
        <v>44167</v>
      </c>
      <c r="D532">
        <v>38</v>
      </c>
      <c r="E532">
        <v>181.33333333333334</v>
      </c>
      <c r="F532">
        <v>1</v>
      </c>
    </row>
    <row r="533" spans="1:6" x14ac:dyDescent="0.25">
      <c r="A533" t="s">
        <v>14</v>
      </c>
      <c r="B533" s="1" t="s">
        <v>1</v>
      </c>
      <c r="C533">
        <v>44167</v>
      </c>
      <c r="D533">
        <v>39</v>
      </c>
      <c r="E533">
        <v>108</v>
      </c>
      <c r="F533">
        <v>1</v>
      </c>
    </row>
    <row r="534" spans="1:6" x14ac:dyDescent="0.25">
      <c r="A534" t="s">
        <v>14</v>
      </c>
      <c r="B534" s="1" t="s">
        <v>1</v>
      </c>
      <c r="C534">
        <v>44167</v>
      </c>
      <c r="D534">
        <v>40</v>
      </c>
      <c r="E534">
        <v>240</v>
      </c>
      <c r="F534">
        <v>1</v>
      </c>
    </row>
    <row r="535" spans="1:6" x14ac:dyDescent="0.25">
      <c r="A535" t="s">
        <v>14</v>
      </c>
      <c r="B535" s="1" t="s">
        <v>1</v>
      </c>
      <c r="C535">
        <v>44167</v>
      </c>
      <c r="D535">
        <v>41</v>
      </c>
      <c r="E535">
        <v>405.33333333333331</v>
      </c>
      <c r="F535">
        <v>1</v>
      </c>
    </row>
    <row r="536" spans="1:6" x14ac:dyDescent="0.25">
      <c r="A536" t="s">
        <v>14</v>
      </c>
      <c r="B536" s="1" t="s">
        <v>1</v>
      </c>
      <c r="C536">
        <v>44167</v>
      </c>
      <c r="D536">
        <v>42</v>
      </c>
      <c r="E536">
        <v>505.66666666666669</v>
      </c>
      <c r="F536">
        <v>1</v>
      </c>
    </row>
    <row r="537" spans="1:6" x14ac:dyDescent="0.25">
      <c r="A537" t="s">
        <v>14</v>
      </c>
      <c r="B537" s="1" t="s">
        <v>1</v>
      </c>
      <c r="C537">
        <v>44167</v>
      </c>
      <c r="D537">
        <v>43</v>
      </c>
      <c r="E537">
        <v>456</v>
      </c>
      <c r="F537">
        <v>1</v>
      </c>
    </row>
    <row r="538" spans="1:6" x14ac:dyDescent="0.25">
      <c r="A538" t="s">
        <v>14</v>
      </c>
      <c r="B538" s="1" t="s">
        <v>1</v>
      </c>
      <c r="C538">
        <v>44167</v>
      </c>
      <c r="D538">
        <v>44</v>
      </c>
      <c r="E538">
        <v>268.33333333333331</v>
      </c>
      <c r="F538">
        <v>1</v>
      </c>
    </row>
    <row r="539" spans="1:6" x14ac:dyDescent="0.25">
      <c r="A539" t="s">
        <v>14</v>
      </c>
      <c r="B539" s="1" t="s">
        <v>1</v>
      </c>
      <c r="C539">
        <v>44167</v>
      </c>
      <c r="D539">
        <v>45</v>
      </c>
      <c r="E539">
        <v>560</v>
      </c>
      <c r="F539">
        <v>1</v>
      </c>
    </row>
    <row r="540" spans="1:6" x14ac:dyDescent="0.25">
      <c r="A540" t="s">
        <v>14</v>
      </c>
      <c r="B540" s="1" t="s">
        <v>1</v>
      </c>
      <c r="C540">
        <v>44168</v>
      </c>
      <c r="D540">
        <v>46</v>
      </c>
      <c r="E540">
        <v>416</v>
      </c>
      <c r="F540">
        <v>1</v>
      </c>
    </row>
    <row r="541" spans="1:6" x14ac:dyDescent="0.25">
      <c r="A541" t="s">
        <v>14</v>
      </c>
      <c r="B541" s="1" t="s">
        <v>1</v>
      </c>
      <c r="C541">
        <v>44168</v>
      </c>
      <c r="D541">
        <v>47</v>
      </c>
      <c r="E541">
        <v>560</v>
      </c>
      <c r="F541">
        <v>1</v>
      </c>
    </row>
    <row r="542" spans="1:6" x14ac:dyDescent="0.25">
      <c r="A542" t="s">
        <v>14</v>
      </c>
      <c r="B542" s="1" t="s">
        <v>1</v>
      </c>
      <c r="C542">
        <v>44168</v>
      </c>
      <c r="D542">
        <v>48</v>
      </c>
      <c r="E542">
        <v>567.33333333333337</v>
      </c>
      <c r="F542">
        <v>1</v>
      </c>
    </row>
    <row r="543" spans="1:6" x14ac:dyDescent="0.25">
      <c r="A543" t="s">
        <v>14</v>
      </c>
      <c r="B543" s="1" t="s">
        <v>1</v>
      </c>
      <c r="C543">
        <v>44168</v>
      </c>
      <c r="D543">
        <v>49</v>
      </c>
      <c r="E543">
        <v>258.33333333333337</v>
      </c>
      <c r="F543">
        <v>1</v>
      </c>
    </row>
    <row r="544" spans="1:6" x14ac:dyDescent="0.25">
      <c r="A544" t="s">
        <v>14</v>
      </c>
      <c r="B544" s="1" t="s">
        <v>1</v>
      </c>
      <c r="C544">
        <v>44168</v>
      </c>
      <c r="D544">
        <v>50</v>
      </c>
      <c r="E544">
        <v>564</v>
      </c>
      <c r="F544">
        <v>1</v>
      </c>
    </row>
    <row r="545" spans="1:6" x14ac:dyDescent="0.25">
      <c r="A545" t="s">
        <v>14</v>
      </c>
      <c r="B545" s="1" t="s">
        <v>1</v>
      </c>
      <c r="C545">
        <v>44168</v>
      </c>
      <c r="D545">
        <v>51</v>
      </c>
      <c r="E545">
        <v>494</v>
      </c>
      <c r="F545">
        <v>1</v>
      </c>
    </row>
    <row r="546" spans="1:6" x14ac:dyDescent="0.25">
      <c r="A546" t="s">
        <v>14</v>
      </c>
      <c r="B546" s="1" t="s">
        <v>1</v>
      </c>
      <c r="C546">
        <v>44168</v>
      </c>
      <c r="D546">
        <v>52</v>
      </c>
      <c r="E546">
        <v>224</v>
      </c>
      <c r="F546">
        <v>1</v>
      </c>
    </row>
    <row r="547" spans="1:6" x14ac:dyDescent="0.25">
      <c r="A547" t="s">
        <v>14</v>
      </c>
      <c r="B547" s="1" t="s">
        <v>1</v>
      </c>
      <c r="C547">
        <v>44168</v>
      </c>
      <c r="D547">
        <v>53</v>
      </c>
      <c r="E547">
        <v>288</v>
      </c>
      <c r="F547">
        <v>1</v>
      </c>
    </row>
    <row r="548" spans="1:6" x14ac:dyDescent="0.25">
      <c r="A548" t="s">
        <v>14</v>
      </c>
      <c r="B548" s="1" t="s">
        <v>1</v>
      </c>
      <c r="C548">
        <v>44168</v>
      </c>
      <c r="D548">
        <v>54</v>
      </c>
      <c r="E548">
        <v>444</v>
      </c>
      <c r="F548">
        <v>1</v>
      </c>
    </row>
    <row r="549" spans="1:6" x14ac:dyDescent="0.25">
      <c r="A549" t="s">
        <v>14</v>
      </c>
      <c r="B549" s="1" t="s">
        <v>1</v>
      </c>
      <c r="C549">
        <v>44168</v>
      </c>
      <c r="D549">
        <v>55</v>
      </c>
      <c r="E549">
        <v>300</v>
      </c>
      <c r="F549">
        <v>1</v>
      </c>
    </row>
    <row r="550" spans="1:6" x14ac:dyDescent="0.25">
      <c r="A550" t="s">
        <v>14</v>
      </c>
      <c r="B550" s="1" t="s">
        <v>1</v>
      </c>
      <c r="C550">
        <v>44168</v>
      </c>
      <c r="D550">
        <v>56</v>
      </c>
      <c r="E550">
        <v>206.66666666666669</v>
      </c>
      <c r="F550">
        <v>1</v>
      </c>
    </row>
    <row r="551" spans="1:6" x14ac:dyDescent="0.25">
      <c r="A551" t="s">
        <v>14</v>
      </c>
      <c r="B551" s="1" t="s">
        <v>1</v>
      </c>
      <c r="C551">
        <v>44168</v>
      </c>
      <c r="D551">
        <v>57</v>
      </c>
      <c r="E551">
        <v>170</v>
      </c>
      <c r="F551">
        <v>1</v>
      </c>
    </row>
    <row r="552" spans="1:6" x14ac:dyDescent="0.25">
      <c r="A552" t="s">
        <v>14</v>
      </c>
      <c r="B552" s="1" t="s">
        <v>1</v>
      </c>
      <c r="C552">
        <v>44168</v>
      </c>
      <c r="D552">
        <v>58</v>
      </c>
      <c r="E552">
        <v>611</v>
      </c>
      <c r="F552">
        <v>1</v>
      </c>
    </row>
    <row r="553" spans="1:6" x14ac:dyDescent="0.25">
      <c r="A553" t="s">
        <v>14</v>
      </c>
      <c r="B553" s="1" t="s">
        <v>1</v>
      </c>
      <c r="C553">
        <v>44168</v>
      </c>
      <c r="D553">
        <v>59</v>
      </c>
      <c r="E553">
        <v>598</v>
      </c>
      <c r="F553">
        <v>1</v>
      </c>
    </row>
    <row r="554" spans="1:6" x14ac:dyDescent="0.25">
      <c r="A554" t="s">
        <v>14</v>
      </c>
      <c r="B554" s="1" t="s">
        <v>1</v>
      </c>
      <c r="C554">
        <v>44168</v>
      </c>
      <c r="D554">
        <v>60</v>
      </c>
      <c r="E554">
        <v>633.33333333333326</v>
      </c>
      <c r="F554">
        <v>0</v>
      </c>
    </row>
    <row r="555" spans="1:6" x14ac:dyDescent="0.25">
      <c r="A555" t="s">
        <v>14</v>
      </c>
      <c r="B555" s="1" t="s">
        <v>1</v>
      </c>
      <c r="C555">
        <v>44168</v>
      </c>
      <c r="D555">
        <v>61</v>
      </c>
      <c r="E555">
        <v>680</v>
      </c>
      <c r="F555">
        <v>1</v>
      </c>
    </row>
    <row r="556" spans="1:6" x14ac:dyDescent="0.25">
      <c r="A556" t="s">
        <v>14</v>
      </c>
      <c r="B556" s="1" t="s">
        <v>1</v>
      </c>
      <c r="C556">
        <v>44168</v>
      </c>
      <c r="D556">
        <v>62</v>
      </c>
      <c r="E556">
        <v>533.33333333333337</v>
      </c>
      <c r="F556">
        <v>0</v>
      </c>
    </row>
    <row r="557" spans="1:6" x14ac:dyDescent="0.25">
      <c r="A557" t="s">
        <v>14</v>
      </c>
      <c r="B557" s="1" t="s">
        <v>1</v>
      </c>
      <c r="C557">
        <v>44168</v>
      </c>
      <c r="D557">
        <v>63</v>
      </c>
      <c r="E557">
        <v>559</v>
      </c>
      <c r="F557">
        <v>1</v>
      </c>
    </row>
    <row r="558" spans="1:6" x14ac:dyDescent="0.25">
      <c r="A558" t="s">
        <v>14</v>
      </c>
      <c r="B558" s="1" t="s">
        <v>1</v>
      </c>
      <c r="C558">
        <v>44169</v>
      </c>
      <c r="D558">
        <v>64</v>
      </c>
      <c r="E558">
        <v>345.33333333333337</v>
      </c>
      <c r="F558">
        <v>1</v>
      </c>
    </row>
    <row r="559" spans="1:6" x14ac:dyDescent="0.25">
      <c r="A559" t="s">
        <v>14</v>
      </c>
      <c r="B559" s="1" t="s">
        <v>1</v>
      </c>
      <c r="C559">
        <v>44169</v>
      </c>
      <c r="D559">
        <v>65</v>
      </c>
      <c r="E559">
        <v>175.66666666666669</v>
      </c>
      <c r="F559">
        <v>1</v>
      </c>
    </row>
    <row r="560" spans="1:6" x14ac:dyDescent="0.25">
      <c r="A560" t="s">
        <v>14</v>
      </c>
      <c r="B560" s="1" t="s">
        <v>1</v>
      </c>
      <c r="C560">
        <v>44169</v>
      </c>
      <c r="D560">
        <v>66</v>
      </c>
      <c r="E560">
        <v>196.33333333333334</v>
      </c>
      <c r="F560">
        <v>1</v>
      </c>
    </row>
    <row r="561" spans="1:6" x14ac:dyDescent="0.25">
      <c r="A561" t="s">
        <v>14</v>
      </c>
      <c r="B561" s="1" t="s">
        <v>1</v>
      </c>
      <c r="C561">
        <v>44169</v>
      </c>
      <c r="D561">
        <v>67</v>
      </c>
      <c r="E561">
        <v>513.33333333333326</v>
      </c>
      <c r="F561">
        <v>1</v>
      </c>
    </row>
    <row r="562" spans="1:6" x14ac:dyDescent="0.25">
      <c r="A562" t="s">
        <v>14</v>
      </c>
      <c r="B562" s="1" t="s">
        <v>1</v>
      </c>
      <c r="C562">
        <v>44169</v>
      </c>
      <c r="D562">
        <v>68</v>
      </c>
      <c r="E562">
        <v>271.33333333333337</v>
      </c>
      <c r="F562">
        <v>1</v>
      </c>
    </row>
    <row r="563" spans="1:6" x14ac:dyDescent="0.25">
      <c r="A563" t="s">
        <v>14</v>
      </c>
      <c r="B563" s="1" t="s">
        <v>1</v>
      </c>
      <c r="C563">
        <v>44169</v>
      </c>
      <c r="D563">
        <v>69</v>
      </c>
      <c r="E563">
        <v>468.66666666666669</v>
      </c>
      <c r="F563">
        <v>1</v>
      </c>
    </row>
    <row r="564" spans="1:6" x14ac:dyDescent="0.25">
      <c r="A564" t="s">
        <v>14</v>
      </c>
      <c r="B564" s="1" t="s">
        <v>1</v>
      </c>
      <c r="C564">
        <v>44169</v>
      </c>
      <c r="D564">
        <v>70</v>
      </c>
      <c r="E564">
        <v>245</v>
      </c>
      <c r="F564">
        <v>1</v>
      </c>
    </row>
    <row r="565" spans="1:6" x14ac:dyDescent="0.25">
      <c r="A565" t="s">
        <v>14</v>
      </c>
      <c r="B565" s="1" t="s">
        <v>1</v>
      </c>
      <c r="C565">
        <v>44169</v>
      </c>
      <c r="D565">
        <v>71</v>
      </c>
      <c r="E565">
        <v>175.66666666666669</v>
      </c>
      <c r="F565">
        <v>1</v>
      </c>
    </row>
    <row r="566" spans="1:6" x14ac:dyDescent="0.25">
      <c r="A566" t="s">
        <v>14</v>
      </c>
      <c r="B566" s="1" t="s">
        <v>1</v>
      </c>
      <c r="C566">
        <v>44169</v>
      </c>
      <c r="D566">
        <v>72</v>
      </c>
      <c r="E566">
        <v>519.33333333333326</v>
      </c>
      <c r="F566">
        <v>1</v>
      </c>
    </row>
    <row r="567" spans="1:6" x14ac:dyDescent="0.25">
      <c r="A567" t="s">
        <v>14</v>
      </c>
      <c r="B567" s="1" t="s">
        <v>1</v>
      </c>
      <c r="C567">
        <v>44169</v>
      </c>
      <c r="D567">
        <v>73</v>
      </c>
      <c r="E567">
        <v>394.66666666666669</v>
      </c>
      <c r="F567">
        <v>1</v>
      </c>
    </row>
    <row r="568" spans="1:6" x14ac:dyDescent="0.25">
      <c r="A568" t="s">
        <v>14</v>
      </c>
      <c r="B568" s="1" t="s">
        <v>1</v>
      </c>
      <c r="C568">
        <v>44169</v>
      </c>
      <c r="D568">
        <v>74</v>
      </c>
      <c r="E568">
        <v>259</v>
      </c>
      <c r="F568">
        <v>1</v>
      </c>
    </row>
    <row r="569" spans="1:6" x14ac:dyDescent="0.25">
      <c r="A569" t="s">
        <v>14</v>
      </c>
      <c r="B569" s="1" t="s">
        <v>1</v>
      </c>
      <c r="C569">
        <v>44169</v>
      </c>
      <c r="D569">
        <v>75</v>
      </c>
      <c r="E569">
        <v>117.33333333333333</v>
      </c>
      <c r="F569">
        <v>1</v>
      </c>
    </row>
    <row r="570" spans="1:6" x14ac:dyDescent="0.25">
      <c r="A570" t="s">
        <v>14</v>
      </c>
      <c r="B570" s="1" t="s">
        <v>1</v>
      </c>
      <c r="C570">
        <v>44169</v>
      </c>
      <c r="D570">
        <v>76</v>
      </c>
      <c r="E570">
        <v>125.66666666666666</v>
      </c>
      <c r="F570">
        <v>1</v>
      </c>
    </row>
    <row r="571" spans="1:6" x14ac:dyDescent="0.25">
      <c r="A571" t="s">
        <v>14</v>
      </c>
      <c r="B571" s="1" t="s">
        <v>1</v>
      </c>
      <c r="C571">
        <v>44169</v>
      </c>
      <c r="D571">
        <v>77</v>
      </c>
      <c r="E571">
        <v>268.33333333333331</v>
      </c>
      <c r="F571">
        <v>1</v>
      </c>
    </row>
    <row r="572" spans="1:6" x14ac:dyDescent="0.25">
      <c r="A572" t="s">
        <v>14</v>
      </c>
      <c r="B572" s="1" t="s">
        <v>1</v>
      </c>
      <c r="C572">
        <v>44169</v>
      </c>
      <c r="D572">
        <v>78</v>
      </c>
      <c r="E572">
        <v>403</v>
      </c>
      <c r="F572">
        <v>1</v>
      </c>
    </row>
    <row r="573" spans="1:6" x14ac:dyDescent="0.25">
      <c r="A573" t="s">
        <v>14</v>
      </c>
      <c r="B573" s="1" t="s">
        <v>1</v>
      </c>
      <c r="C573">
        <v>44169</v>
      </c>
      <c r="D573">
        <v>79</v>
      </c>
      <c r="E573">
        <v>455</v>
      </c>
      <c r="F573">
        <v>1</v>
      </c>
    </row>
    <row r="574" spans="1:6" x14ac:dyDescent="0.25">
      <c r="A574" t="s">
        <v>14</v>
      </c>
      <c r="B574" s="1" t="s">
        <v>1</v>
      </c>
      <c r="C574">
        <v>44169</v>
      </c>
      <c r="D574">
        <v>80</v>
      </c>
      <c r="E574">
        <v>341.33333333333331</v>
      </c>
      <c r="F574">
        <v>1</v>
      </c>
    </row>
    <row r="575" spans="1:6" x14ac:dyDescent="0.25">
      <c r="A575" t="s">
        <v>14</v>
      </c>
      <c r="B575" s="1" t="s">
        <v>1</v>
      </c>
      <c r="C575">
        <v>44169</v>
      </c>
      <c r="D575">
        <v>81</v>
      </c>
      <c r="E575">
        <v>259</v>
      </c>
      <c r="F575">
        <v>1</v>
      </c>
    </row>
    <row r="576" spans="1:6" x14ac:dyDescent="0.25">
      <c r="A576" t="s">
        <v>14</v>
      </c>
      <c r="B576" s="1" t="s">
        <v>1</v>
      </c>
      <c r="C576">
        <v>44170</v>
      </c>
      <c r="D576">
        <v>82</v>
      </c>
      <c r="E576">
        <v>158.66666666666669</v>
      </c>
      <c r="F576">
        <v>1</v>
      </c>
    </row>
    <row r="577" spans="1:10" x14ac:dyDescent="0.25">
      <c r="A577" t="s">
        <v>14</v>
      </c>
      <c r="B577" s="1" t="s">
        <v>1</v>
      </c>
      <c r="C577">
        <v>44170</v>
      </c>
      <c r="D577">
        <v>83</v>
      </c>
      <c r="E577">
        <v>200</v>
      </c>
      <c r="F577">
        <v>1</v>
      </c>
    </row>
    <row r="578" spans="1:10" x14ac:dyDescent="0.25">
      <c r="A578" t="s">
        <v>14</v>
      </c>
      <c r="B578" s="1" t="s">
        <v>1</v>
      </c>
      <c r="C578">
        <v>44170</v>
      </c>
      <c r="D578">
        <v>84</v>
      </c>
      <c r="E578">
        <v>372</v>
      </c>
      <c r="F578">
        <v>1</v>
      </c>
    </row>
    <row r="579" spans="1:10" x14ac:dyDescent="0.25">
      <c r="A579" t="s">
        <v>14</v>
      </c>
      <c r="B579" s="1" t="s">
        <v>1</v>
      </c>
      <c r="C579">
        <v>44170</v>
      </c>
      <c r="D579">
        <v>85</v>
      </c>
      <c r="E579">
        <v>198.33333333333331</v>
      </c>
      <c r="F579">
        <v>1</v>
      </c>
    </row>
    <row r="580" spans="1:10" x14ac:dyDescent="0.25">
      <c r="A580" t="s">
        <v>14</v>
      </c>
      <c r="B580" s="1" t="s">
        <v>1</v>
      </c>
      <c r="C580">
        <v>44170</v>
      </c>
      <c r="D580">
        <v>86</v>
      </c>
      <c r="E580">
        <v>95.333333333333329</v>
      </c>
      <c r="F580">
        <v>0</v>
      </c>
    </row>
    <row r="581" spans="1:10" x14ac:dyDescent="0.25">
      <c r="A581" t="s">
        <v>14</v>
      </c>
      <c r="B581" s="1" t="s">
        <v>1</v>
      </c>
      <c r="C581">
        <v>44170</v>
      </c>
      <c r="D581">
        <v>87</v>
      </c>
      <c r="E581">
        <v>326.66666666666663</v>
      </c>
      <c r="F581">
        <v>0</v>
      </c>
    </row>
    <row r="582" spans="1:10" x14ac:dyDescent="0.25">
      <c r="A582" t="s">
        <v>14</v>
      </c>
      <c r="B582" s="1" t="s">
        <v>1</v>
      </c>
      <c r="C582">
        <v>44170</v>
      </c>
      <c r="D582">
        <v>88</v>
      </c>
      <c r="E582">
        <v>116.66666666666666</v>
      </c>
      <c r="F582">
        <v>1</v>
      </c>
    </row>
    <row r="583" spans="1:10" x14ac:dyDescent="0.25">
      <c r="A583" t="s">
        <v>14</v>
      </c>
      <c r="B583" s="1" t="s">
        <v>1</v>
      </c>
      <c r="C583">
        <v>44170</v>
      </c>
      <c r="D583">
        <v>89</v>
      </c>
      <c r="E583">
        <v>104</v>
      </c>
      <c r="F583">
        <v>1</v>
      </c>
    </row>
    <row r="584" spans="1:10" x14ac:dyDescent="0.25">
      <c r="A584" t="s">
        <v>14</v>
      </c>
      <c r="B584" s="1" t="s">
        <v>1</v>
      </c>
      <c r="C584">
        <v>44170</v>
      </c>
      <c r="D584">
        <v>90</v>
      </c>
      <c r="E584">
        <v>206.66666666666669</v>
      </c>
      <c r="F584">
        <v>1</v>
      </c>
    </row>
    <row r="585" spans="1:10" x14ac:dyDescent="0.25">
      <c r="A585" t="s">
        <v>14</v>
      </c>
      <c r="B585" s="1" t="s">
        <v>1</v>
      </c>
      <c r="C585">
        <v>44170</v>
      </c>
      <c r="D585">
        <v>91</v>
      </c>
      <c r="E585">
        <v>245</v>
      </c>
      <c r="F585">
        <v>1</v>
      </c>
    </row>
    <row r="586" spans="1:10" x14ac:dyDescent="0.25">
      <c r="A586" t="s">
        <v>14</v>
      </c>
      <c r="B586" s="1" t="s">
        <v>1</v>
      </c>
      <c r="C586">
        <v>44171</v>
      </c>
      <c r="D586">
        <v>92</v>
      </c>
      <c r="E586">
        <v>370</v>
      </c>
      <c r="F586">
        <v>1</v>
      </c>
    </row>
    <row r="587" spans="1:10" x14ac:dyDescent="0.25">
      <c r="A587" t="s">
        <v>14</v>
      </c>
      <c r="B587" s="1" t="s">
        <v>1</v>
      </c>
      <c r="C587">
        <v>44171</v>
      </c>
      <c r="D587">
        <v>93</v>
      </c>
      <c r="E587">
        <v>256.66666666666663</v>
      </c>
      <c r="F587">
        <v>1</v>
      </c>
    </row>
    <row r="588" spans="1:10" x14ac:dyDescent="0.25">
      <c r="A588" t="s">
        <v>14</v>
      </c>
      <c r="B588" s="1" t="s">
        <v>1</v>
      </c>
      <c r="C588">
        <v>44171</v>
      </c>
      <c r="D588">
        <v>94</v>
      </c>
      <c r="E588">
        <v>198.33333333333331</v>
      </c>
      <c r="F588">
        <v>1</v>
      </c>
    </row>
    <row r="589" spans="1:10" x14ac:dyDescent="0.25">
      <c r="A589" t="s">
        <v>14</v>
      </c>
      <c r="B589" s="1" t="s">
        <v>1</v>
      </c>
      <c r="C589">
        <v>44171</v>
      </c>
      <c r="D589">
        <v>95</v>
      </c>
      <c r="E589">
        <v>268.33333333333331</v>
      </c>
      <c r="F589">
        <v>1</v>
      </c>
    </row>
    <row r="590" spans="1:10" x14ac:dyDescent="0.25">
      <c r="A590" t="s">
        <v>14</v>
      </c>
      <c r="B590" s="1" t="s">
        <v>1</v>
      </c>
      <c r="C590">
        <v>44172</v>
      </c>
      <c r="D590">
        <v>96</v>
      </c>
      <c r="E590">
        <v>175.66666666666669</v>
      </c>
      <c r="F590">
        <v>1</v>
      </c>
    </row>
    <row r="591" spans="1:10" x14ac:dyDescent="0.25">
      <c r="A591" t="s">
        <v>14</v>
      </c>
      <c r="B591" s="1" t="s">
        <v>1</v>
      </c>
      <c r="C591">
        <v>44172</v>
      </c>
      <c r="D591">
        <v>97</v>
      </c>
      <c r="E591">
        <v>336</v>
      </c>
      <c r="F591">
        <v>1</v>
      </c>
      <c r="G591">
        <v>97</v>
      </c>
      <c r="H591">
        <v>92</v>
      </c>
      <c r="I591">
        <v>391.30240549828164</v>
      </c>
      <c r="J591">
        <v>177.13997187353621</v>
      </c>
    </row>
    <row r="592" spans="1:10" x14ac:dyDescent="0.25">
      <c r="A592" t="s">
        <v>14</v>
      </c>
      <c r="B592" s="2" t="s">
        <v>22</v>
      </c>
      <c r="C592">
        <v>44164</v>
      </c>
      <c r="D592">
        <v>1</v>
      </c>
      <c r="E592">
        <v>468</v>
      </c>
      <c r="F592">
        <v>1</v>
      </c>
    </row>
    <row r="593" spans="1:6" x14ac:dyDescent="0.25">
      <c r="A593" t="s">
        <v>14</v>
      </c>
      <c r="B593" s="2" t="s">
        <v>22</v>
      </c>
      <c r="C593">
        <v>44164</v>
      </c>
      <c r="D593">
        <v>2</v>
      </c>
      <c r="E593">
        <v>528</v>
      </c>
      <c r="F593">
        <v>1</v>
      </c>
    </row>
    <row r="594" spans="1:6" x14ac:dyDescent="0.25">
      <c r="A594" t="s">
        <v>14</v>
      </c>
      <c r="B594" s="2" t="s">
        <v>22</v>
      </c>
      <c r="C594">
        <v>44164</v>
      </c>
      <c r="D594">
        <v>3</v>
      </c>
      <c r="E594">
        <v>144</v>
      </c>
      <c r="F594">
        <v>1</v>
      </c>
    </row>
    <row r="595" spans="1:6" x14ac:dyDescent="0.25">
      <c r="A595" t="s">
        <v>14</v>
      </c>
      <c r="B595" s="2" t="s">
        <v>22</v>
      </c>
      <c r="C595">
        <v>44165</v>
      </c>
      <c r="D595">
        <v>4</v>
      </c>
      <c r="E595">
        <v>341.33333333333331</v>
      </c>
      <c r="F595">
        <v>1</v>
      </c>
    </row>
    <row r="596" spans="1:6" x14ac:dyDescent="0.25">
      <c r="A596" t="s">
        <v>14</v>
      </c>
      <c r="B596" s="2" t="s">
        <v>22</v>
      </c>
      <c r="C596">
        <v>44165</v>
      </c>
      <c r="D596">
        <v>5</v>
      </c>
      <c r="E596">
        <v>476</v>
      </c>
      <c r="F596">
        <v>1</v>
      </c>
    </row>
    <row r="597" spans="1:6" x14ac:dyDescent="0.25">
      <c r="A597" t="s">
        <v>14</v>
      </c>
      <c r="B597" s="2" t="s">
        <v>22</v>
      </c>
      <c r="C597">
        <v>44165</v>
      </c>
      <c r="D597">
        <v>6</v>
      </c>
      <c r="E597">
        <v>658.66666666666663</v>
      </c>
      <c r="F597">
        <v>1</v>
      </c>
    </row>
    <row r="598" spans="1:6" x14ac:dyDescent="0.25">
      <c r="A598" t="s">
        <v>14</v>
      </c>
      <c r="B598" s="2" t="s">
        <v>22</v>
      </c>
      <c r="C598">
        <v>44165</v>
      </c>
      <c r="D598">
        <v>7</v>
      </c>
      <c r="E598">
        <v>560</v>
      </c>
      <c r="F598">
        <v>1</v>
      </c>
    </row>
    <row r="599" spans="1:6" x14ac:dyDescent="0.25">
      <c r="A599" t="s">
        <v>14</v>
      </c>
      <c r="B599" s="2" t="s">
        <v>22</v>
      </c>
      <c r="C599">
        <v>44165</v>
      </c>
      <c r="D599">
        <v>8</v>
      </c>
      <c r="E599">
        <v>418</v>
      </c>
      <c r="F599">
        <v>1</v>
      </c>
    </row>
    <row r="600" spans="1:6" x14ac:dyDescent="0.25">
      <c r="A600" t="s">
        <v>14</v>
      </c>
      <c r="B600" s="2" t="s">
        <v>22</v>
      </c>
      <c r="C600">
        <v>44165</v>
      </c>
      <c r="D600">
        <v>9</v>
      </c>
      <c r="E600">
        <v>456</v>
      </c>
      <c r="F600">
        <v>1</v>
      </c>
    </row>
    <row r="601" spans="1:6" x14ac:dyDescent="0.25">
      <c r="A601" t="s">
        <v>14</v>
      </c>
      <c r="B601" s="2" t="s">
        <v>22</v>
      </c>
      <c r="C601">
        <v>44165</v>
      </c>
      <c r="D601">
        <v>10</v>
      </c>
      <c r="E601">
        <v>476</v>
      </c>
      <c r="F601">
        <v>1</v>
      </c>
    </row>
    <row r="602" spans="1:6" x14ac:dyDescent="0.25">
      <c r="A602" t="s">
        <v>14</v>
      </c>
      <c r="B602" s="2" t="s">
        <v>22</v>
      </c>
      <c r="C602">
        <v>44165</v>
      </c>
      <c r="D602">
        <v>11</v>
      </c>
      <c r="E602">
        <v>400</v>
      </c>
      <c r="F602">
        <v>1</v>
      </c>
    </row>
    <row r="603" spans="1:6" x14ac:dyDescent="0.25">
      <c r="A603" t="s">
        <v>14</v>
      </c>
      <c r="B603" s="2" t="s">
        <v>22</v>
      </c>
      <c r="C603">
        <v>44165</v>
      </c>
      <c r="D603">
        <v>12</v>
      </c>
      <c r="E603">
        <v>186.66666666666669</v>
      </c>
      <c r="F603">
        <v>1</v>
      </c>
    </row>
    <row r="604" spans="1:6" x14ac:dyDescent="0.25">
      <c r="A604" t="s">
        <v>14</v>
      </c>
      <c r="B604" s="2" t="s">
        <v>22</v>
      </c>
      <c r="C604">
        <v>44165</v>
      </c>
      <c r="D604">
        <v>13</v>
      </c>
      <c r="E604">
        <v>408</v>
      </c>
      <c r="F604">
        <v>1</v>
      </c>
    </row>
    <row r="605" spans="1:6" x14ac:dyDescent="0.25">
      <c r="A605" t="s">
        <v>14</v>
      </c>
      <c r="B605" s="2" t="s">
        <v>22</v>
      </c>
      <c r="C605">
        <v>44165</v>
      </c>
      <c r="D605">
        <v>14</v>
      </c>
      <c r="E605">
        <v>536.66666666666663</v>
      </c>
      <c r="F605">
        <v>1</v>
      </c>
    </row>
    <row r="606" spans="1:6" x14ac:dyDescent="0.25">
      <c r="A606" t="s">
        <v>14</v>
      </c>
      <c r="B606" s="2" t="s">
        <v>22</v>
      </c>
      <c r="C606">
        <v>44165</v>
      </c>
      <c r="D606">
        <v>15</v>
      </c>
      <c r="E606">
        <v>341.33333333333331</v>
      </c>
      <c r="F606">
        <v>1</v>
      </c>
    </row>
    <row r="607" spans="1:6" x14ac:dyDescent="0.25">
      <c r="A607" t="s">
        <v>14</v>
      </c>
      <c r="B607" s="2" t="s">
        <v>22</v>
      </c>
      <c r="C607">
        <v>44166</v>
      </c>
      <c r="D607">
        <v>16</v>
      </c>
      <c r="E607">
        <v>256</v>
      </c>
      <c r="F607">
        <v>1</v>
      </c>
    </row>
    <row r="608" spans="1:6" x14ac:dyDescent="0.25">
      <c r="A608" t="s">
        <v>14</v>
      </c>
      <c r="B608" s="2" t="s">
        <v>22</v>
      </c>
      <c r="C608">
        <v>44166</v>
      </c>
      <c r="D608">
        <v>17</v>
      </c>
      <c r="E608">
        <v>600</v>
      </c>
      <c r="F608">
        <v>1</v>
      </c>
    </row>
    <row r="609" spans="1:6" x14ac:dyDescent="0.25">
      <c r="A609" t="s">
        <v>14</v>
      </c>
      <c r="B609" s="2" t="s">
        <v>22</v>
      </c>
      <c r="C609">
        <v>44166</v>
      </c>
      <c r="D609">
        <v>18</v>
      </c>
      <c r="E609">
        <v>434</v>
      </c>
      <c r="F609">
        <v>1</v>
      </c>
    </row>
    <row r="610" spans="1:6" x14ac:dyDescent="0.25">
      <c r="A610" t="s">
        <v>14</v>
      </c>
      <c r="B610" s="2" t="s">
        <v>22</v>
      </c>
      <c r="C610">
        <v>44166</v>
      </c>
      <c r="D610">
        <v>19</v>
      </c>
      <c r="E610">
        <v>83.333333333333343</v>
      </c>
      <c r="F610">
        <v>1</v>
      </c>
    </row>
    <row r="611" spans="1:6" x14ac:dyDescent="0.25">
      <c r="A611" t="s">
        <v>14</v>
      </c>
      <c r="B611" s="2" t="s">
        <v>22</v>
      </c>
      <c r="C611">
        <v>44166</v>
      </c>
      <c r="D611">
        <v>20</v>
      </c>
      <c r="E611">
        <v>408</v>
      </c>
      <c r="F611">
        <v>1</v>
      </c>
    </row>
    <row r="612" spans="1:6" x14ac:dyDescent="0.25">
      <c r="A612" t="s">
        <v>14</v>
      </c>
      <c r="B612" s="2" t="s">
        <v>22</v>
      </c>
      <c r="C612">
        <v>44166</v>
      </c>
      <c r="D612">
        <v>21</v>
      </c>
      <c r="E612">
        <v>374</v>
      </c>
      <c r="F612">
        <v>1</v>
      </c>
    </row>
    <row r="613" spans="1:6" x14ac:dyDescent="0.25">
      <c r="A613" t="s">
        <v>14</v>
      </c>
      <c r="B613" s="2" t="s">
        <v>22</v>
      </c>
      <c r="C613">
        <v>44166</v>
      </c>
      <c r="D613">
        <v>22</v>
      </c>
      <c r="E613">
        <v>518</v>
      </c>
      <c r="F613">
        <v>0</v>
      </c>
    </row>
    <row r="614" spans="1:6" x14ac:dyDescent="0.25">
      <c r="A614" t="s">
        <v>14</v>
      </c>
      <c r="B614" s="2" t="s">
        <v>22</v>
      </c>
      <c r="C614">
        <v>44166</v>
      </c>
      <c r="D614">
        <v>23</v>
      </c>
      <c r="E614">
        <v>640</v>
      </c>
      <c r="F614">
        <v>1</v>
      </c>
    </row>
    <row r="615" spans="1:6" x14ac:dyDescent="0.25">
      <c r="A615" t="s">
        <v>14</v>
      </c>
      <c r="B615" s="2" t="s">
        <v>22</v>
      </c>
      <c r="C615">
        <v>44166</v>
      </c>
      <c r="D615">
        <v>24</v>
      </c>
      <c r="E615">
        <v>572</v>
      </c>
      <c r="F615">
        <v>1</v>
      </c>
    </row>
    <row r="616" spans="1:6" x14ac:dyDescent="0.25">
      <c r="A616" t="s">
        <v>14</v>
      </c>
      <c r="B616" s="2" t="s">
        <v>22</v>
      </c>
      <c r="C616">
        <v>44166</v>
      </c>
      <c r="D616">
        <v>25</v>
      </c>
      <c r="E616">
        <v>130</v>
      </c>
      <c r="F616">
        <v>1</v>
      </c>
    </row>
    <row r="617" spans="1:6" x14ac:dyDescent="0.25">
      <c r="A617" t="s">
        <v>14</v>
      </c>
      <c r="B617" s="2" t="s">
        <v>22</v>
      </c>
      <c r="C617">
        <v>44166</v>
      </c>
      <c r="D617">
        <v>26</v>
      </c>
      <c r="E617">
        <v>601.33333333333326</v>
      </c>
      <c r="F617">
        <v>1</v>
      </c>
    </row>
    <row r="618" spans="1:6" x14ac:dyDescent="0.25">
      <c r="A618" t="s">
        <v>14</v>
      </c>
      <c r="B618" s="2" t="s">
        <v>22</v>
      </c>
      <c r="C618">
        <v>44166</v>
      </c>
      <c r="D618">
        <v>27</v>
      </c>
      <c r="E618">
        <v>518</v>
      </c>
      <c r="F618">
        <v>1</v>
      </c>
    </row>
    <row r="619" spans="1:6" x14ac:dyDescent="0.25">
      <c r="A619" t="s">
        <v>14</v>
      </c>
      <c r="B619" s="2" t="s">
        <v>22</v>
      </c>
      <c r="C619">
        <v>44166</v>
      </c>
      <c r="D619">
        <v>28</v>
      </c>
      <c r="E619">
        <v>405.33333333333331</v>
      </c>
      <c r="F619">
        <v>1</v>
      </c>
    </row>
    <row r="620" spans="1:6" x14ac:dyDescent="0.25">
      <c r="A620" t="s">
        <v>14</v>
      </c>
      <c r="B620" s="2" t="s">
        <v>22</v>
      </c>
      <c r="C620">
        <v>44166</v>
      </c>
      <c r="D620">
        <v>29</v>
      </c>
      <c r="E620">
        <v>370</v>
      </c>
      <c r="F620">
        <v>1</v>
      </c>
    </row>
    <row r="621" spans="1:6" x14ac:dyDescent="0.25">
      <c r="A621" t="s">
        <v>14</v>
      </c>
      <c r="B621" s="2" t="s">
        <v>22</v>
      </c>
      <c r="C621">
        <v>44166</v>
      </c>
      <c r="D621">
        <v>30</v>
      </c>
      <c r="E621">
        <v>394.66666666666669</v>
      </c>
      <c r="F621">
        <v>1</v>
      </c>
    </row>
    <row r="622" spans="1:6" x14ac:dyDescent="0.25">
      <c r="A622" t="s">
        <v>14</v>
      </c>
      <c r="B622" s="2" t="s">
        <v>22</v>
      </c>
      <c r="C622">
        <v>44167</v>
      </c>
      <c r="D622">
        <v>31</v>
      </c>
      <c r="E622">
        <v>570</v>
      </c>
      <c r="F622">
        <v>1</v>
      </c>
    </row>
    <row r="623" spans="1:6" x14ac:dyDescent="0.25">
      <c r="A623" t="s">
        <v>14</v>
      </c>
      <c r="B623" s="2" t="s">
        <v>22</v>
      </c>
      <c r="C623">
        <v>44167</v>
      </c>
      <c r="D623">
        <v>32</v>
      </c>
      <c r="E623">
        <v>466.66666666666663</v>
      </c>
      <c r="F623">
        <v>1</v>
      </c>
    </row>
    <row r="624" spans="1:6" x14ac:dyDescent="0.25">
      <c r="A624" t="s">
        <v>14</v>
      </c>
      <c r="B624" s="2" t="s">
        <v>22</v>
      </c>
      <c r="C624">
        <v>44167</v>
      </c>
      <c r="D624">
        <v>33</v>
      </c>
      <c r="E624">
        <v>426.66666666666669</v>
      </c>
      <c r="F624">
        <v>1</v>
      </c>
    </row>
    <row r="625" spans="1:6" x14ac:dyDescent="0.25">
      <c r="A625" t="s">
        <v>14</v>
      </c>
      <c r="B625" s="2" t="s">
        <v>22</v>
      </c>
      <c r="C625">
        <v>44167</v>
      </c>
      <c r="D625">
        <v>34</v>
      </c>
      <c r="E625">
        <v>240</v>
      </c>
      <c r="F625">
        <v>1</v>
      </c>
    </row>
    <row r="626" spans="1:6" x14ac:dyDescent="0.25">
      <c r="A626" t="s">
        <v>14</v>
      </c>
      <c r="B626" s="2" t="s">
        <v>22</v>
      </c>
      <c r="C626">
        <v>44167</v>
      </c>
      <c r="D626">
        <v>35</v>
      </c>
      <c r="E626">
        <v>416</v>
      </c>
      <c r="F626">
        <v>1</v>
      </c>
    </row>
    <row r="627" spans="1:6" x14ac:dyDescent="0.25">
      <c r="A627" t="s">
        <v>14</v>
      </c>
      <c r="B627" s="2" t="s">
        <v>22</v>
      </c>
      <c r="C627">
        <v>44167</v>
      </c>
      <c r="D627">
        <v>36</v>
      </c>
      <c r="E627">
        <v>226.66666666666669</v>
      </c>
      <c r="F627">
        <v>1</v>
      </c>
    </row>
    <row r="628" spans="1:6" x14ac:dyDescent="0.25">
      <c r="A628" t="s">
        <v>14</v>
      </c>
      <c r="B628" s="2" t="s">
        <v>22</v>
      </c>
      <c r="C628">
        <v>44167</v>
      </c>
      <c r="D628">
        <v>37</v>
      </c>
      <c r="E628">
        <v>384</v>
      </c>
      <c r="F628">
        <v>1</v>
      </c>
    </row>
    <row r="629" spans="1:6" x14ac:dyDescent="0.25">
      <c r="A629" t="s">
        <v>14</v>
      </c>
      <c r="B629" s="2" t="s">
        <v>22</v>
      </c>
      <c r="C629">
        <v>44167</v>
      </c>
      <c r="D629">
        <v>38</v>
      </c>
      <c r="E629">
        <v>320</v>
      </c>
      <c r="F629">
        <v>1</v>
      </c>
    </row>
    <row r="630" spans="1:6" x14ac:dyDescent="0.25">
      <c r="A630" t="s">
        <v>14</v>
      </c>
      <c r="B630" s="2" t="s">
        <v>22</v>
      </c>
      <c r="C630">
        <v>44167</v>
      </c>
      <c r="D630">
        <v>39</v>
      </c>
      <c r="E630">
        <v>124</v>
      </c>
      <c r="F630">
        <v>1</v>
      </c>
    </row>
    <row r="631" spans="1:6" x14ac:dyDescent="0.25">
      <c r="A631" t="s">
        <v>14</v>
      </c>
      <c r="B631" s="2" t="s">
        <v>22</v>
      </c>
      <c r="C631">
        <v>44167</v>
      </c>
      <c r="D631">
        <v>40</v>
      </c>
      <c r="E631">
        <v>204</v>
      </c>
      <c r="F631">
        <v>1</v>
      </c>
    </row>
    <row r="632" spans="1:6" x14ac:dyDescent="0.25">
      <c r="A632" t="s">
        <v>14</v>
      </c>
      <c r="B632" s="2" t="s">
        <v>22</v>
      </c>
      <c r="C632">
        <v>44167</v>
      </c>
      <c r="D632">
        <v>41</v>
      </c>
      <c r="E632">
        <v>456</v>
      </c>
      <c r="F632">
        <v>1</v>
      </c>
    </row>
    <row r="633" spans="1:6" x14ac:dyDescent="0.25">
      <c r="A633" t="s">
        <v>14</v>
      </c>
      <c r="B633" s="2" t="s">
        <v>22</v>
      </c>
      <c r="C633">
        <v>44167</v>
      </c>
      <c r="D633">
        <v>42</v>
      </c>
      <c r="E633">
        <v>481.33333333333331</v>
      </c>
      <c r="F633">
        <v>1</v>
      </c>
    </row>
    <row r="634" spans="1:6" x14ac:dyDescent="0.25">
      <c r="A634" t="s">
        <v>14</v>
      </c>
      <c r="B634" s="2" t="s">
        <v>22</v>
      </c>
      <c r="C634">
        <v>44167</v>
      </c>
      <c r="D634">
        <v>43</v>
      </c>
      <c r="E634">
        <v>320.66666666666669</v>
      </c>
      <c r="F634">
        <v>1</v>
      </c>
    </row>
    <row r="635" spans="1:6" x14ac:dyDescent="0.25">
      <c r="A635" t="s">
        <v>14</v>
      </c>
      <c r="B635" s="2" t="s">
        <v>22</v>
      </c>
      <c r="C635">
        <v>44167</v>
      </c>
      <c r="D635">
        <v>44</v>
      </c>
      <c r="E635">
        <v>494</v>
      </c>
      <c r="F635">
        <v>1</v>
      </c>
    </row>
    <row r="636" spans="1:6" x14ac:dyDescent="0.25">
      <c r="A636" t="s">
        <v>14</v>
      </c>
      <c r="B636" s="2" t="s">
        <v>22</v>
      </c>
      <c r="C636">
        <v>44167</v>
      </c>
      <c r="D636">
        <v>45</v>
      </c>
      <c r="E636">
        <v>304</v>
      </c>
      <c r="F636">
        <v>1</v>
      </c>
    </row>
    <row r="637" spans="1:6" x14ac:dyDescent="0.25">
      <c r="A637" t="s">
        <v>14</v>
      </c>
      <c r="B637" s="2" t="s">
        <v>22</v>
      </c>
      <c r="C637">
        <v>44167</v>
      </c>
      <c r="D637">
        <v>46</v>
      </c>
      <c r="E637">
        <v>520</v>
      </c>
      <c r="F637">
        <v>1</v>
      </c>
    </row>
    <row r="638" spans="1:6" x14ac:dyDescent="0.25">
      <c r="A638" t="s">
        <v>14</v>
      </c>
      <c r="B638" s="2" t="s">
        <v>22</v>
      </c>
      <c r="C638">
        <v>44168</v>
      </c>
      <c r="D638">
        <v>47</v>
      </c>
      <c r="E638">
        <v>213.33333333333331</v>
      </c>
      <c r="F638">
        <v>1</v>
      </c>
    </row>
    <row r="639" spans="1:6" x14ac:dyDescent="0.25">
      <c r="A639" t="s">
        <v>14</v>
      </c>
      <c r="B639" s="2" t="s">
        <v>22</v>
      </c>
      <c r="C639">
        <v>44168</v>
      </c>
      <c r="D639">
        <v>48</v>
      </c>
      <c r="E639">
        <v>245</v>
      </c>
      <c r="F639">
        <v>1</v>
      </c>
    </row>
    <row r="640" spans="1:6" x14ac:dyDescent="0.25">
      <c r="A640" t="s">
        <v>14</v>
      </c>
      <c r="B640" s="2" t="s">
        <v>22</v>
      </c>
      <c r="C640">
        <v>44168</v>
      </c>
      <c r="D640">
        <v>49</v>
      </c>
      <c r="E640">
        <v>453.33333333333337</v>
      </c>
      <c r="F640">
        <v>1</v>
      </c>
    </row>
    <row r="641" spans="1:6" x14ac:dyDescent="0.25">
      <c r="A641" t="s">
        <v>14</v>
      </c>
      <c r="B641" s="2" t="s">
        <v>22</v>
      </c>
      <c r="C641">
        <v>44168</v>
      </c>
      <c r="D641">
        <v>50</v>
      </c>
      <c r="E641">
        <v>205.33333333333334</v>
      </c>
      <c r="F641">
        <v>1</v>
      </c>
    </row>
    <row r="642" spans="1:6" x14ac:dyDescent="0.25">
      <c r="A642" t="s">
        <v>14</v>
      </c>
      <c r="B642" s="2" t="s">
        <v>22</v>
      </c>
      <c r="C642">
        <v>44168</v>
      </c>
      <c r="D642">
        <v>51</v>
      </c>
      <c r="E642">
        <v>306</v>
      </c>
      <c r="F642">
        <v>1</v>
      </c>
    </row>
    <row r="643" spans="1:6" x14ac:dyDescent="0.25">
      <c r="A643" t="s">
        <v>14</v>
      </c>
      <c r="B643" s="2" t="s">
        <v>22</v>
      </c>
      <c r="C643">
        <v>44168</v>
      </c>
      <c r="D643">
        <v>52</v>
      </c>
      <c r="E643">
        <v>286</v>
      </c>
      <c r="F643">
        <v>1</v>
      </c>
    </row>
    <row r="644" spans="1:6" x14ac:dyDescent="0.25">
      <c r="A644" t="s">
        <v>14</v>
      </c>
      <c r="B644" s="2" t="s">
        <v>22</v>
      </c>
      <c r="C644">
        <v>44168</v>
      </c>
      <c r="D644">
        <v>53</v>
      </c>
      <c r="E644">
        <v>456</v>
      </c>
      <c r="F644">
        <v>1</v>
      </c>
    </row>
    <row r="645" spans="1:6" x14ac:dyDescent="0.25">
      <c r="A645" t="s">
        <v>14</v>
      </c>
      <c r="B645" s="2" t="s">
        <v>22</v>
      </c>
      <c r="C645">
        <v>44168</v>
      </c>
      <c r="D645">
        <v>54</v>
      </c>
      <c r="E645">
        <v>493.33333333333337</v>
      </c>
      <c r="F645">
        <v>1</v>
      </c>
    </row>
    <row r="646" spans="1:6" x14ac:dyDescent="0.25">
      <c r="A646" t="s">
        <v>14</v>
      </c>
      <c r="B646" s="2" t="s">
        <v>22</v>
      </c>
      <c r="C646">
        <v>44168</v>
      </c>
      <c r="D646">
        <v>55</v>
      </c>
      <c r="E646">
        <v>426.66666666666669</v>
      </c>
      <c r="F646">
        <v>1</v>
      </c>
    </row>
    <row r="647" spans="1:6" x14ac:dyDescent="0.25">
      <c r="A647" t="s">
        <v>14</v>
      </c>
      <c r="B647" s="2" t="s">
        <v>22</v>
      </c>
      <c r="C647">
        <v>44168</v>
      </c>
      <c r="D647">
        <v>56</v>
      </c>
      <c r="E647">
        <v>644</v>
      </c>
      <c r="F647">
        <v>1</v>
      </c>
    </row>
    <row r="648" spans="1:6" x14ac:dyDescent="0.25">
      <c r="A648" t="s">
        <v>14</v>
      </c>
      <c r="B648" s="2" t="s">
        <v>22</v>
      </c>
      <c r="C648">
        <v>44168</v>
      </c>
      <c r="D648">
        <v>57</v>
      </c>
      <c r="E648">
        <v>396.66666666666663</v>
      </c>
      <c r="F648">
        <v>1</v>
      </c>
    </row>
    <row r="649" spans="1:6" x14ac:dyDescent="0.25">
      <c r="A649" t="s">
        <v>14</v>
      </c>
      <c r="B649" s="2" t="s">
        <v>22</v>
      </c>
      <c r="C649">
        <v>44168</v>
      </c>
      <c r="D649">
        <v>58</v>
      </c>
      <c r="E649">
        <v>420</v>
      </c>
      <c r="F649">
        <v>1</v>
      </c>
    </row>
    <row r="650" spans="1:6" x14ac:dyDescent="0.25">
      <c r="A650" t="s">
        <v>14</v>
      </c>
      <c r="B650" s="2" t="s">
        <v>22</v>
      </c>
      <c r="C650">
        <v>44168</v>
      </c>
      <c r="D650">
        <v>59</v>
      </c>
      <c r="E650">
        <v>110</v>
      </c>
      <c r="F650">
        <v>1</v>
      </c>
    </row>
    <row r="651" spans="1:6" x14ac:dyDescent="0.25">
      <c r="A651" t="s">
        <v>14</v>
      </c>
      <c r="B651" s="2" t="s">
        <v>22</v>
      </c>
      <c r="C651">
        <v>44168</v>
      </c>
      <c r="D651">
        <v>60</v>
      </c>
      <c r="E651">
        <v>350</v>
      </c>
      <c r="F651">
        <v>1</v>
      </c>
    </row>
    <row r="652" spans="1:6" x14ac:dyDescent="0.25">
      <c r="A652" t="s">
        <v>14</v>
      </c>
      <c r="B652" s="2" t="s">
        <v>22</v>
      </c>
      <c r="C652">
        <v>44168</v>
      </c>
      <c r="D652">
        <v>61</v>
      </c>
      <c r="E652">
        <v>320.66666666666669</v>
      </c>
      <c r="F652">
        <v>1</v>
      </c>
    </row>
    <row r="653" spans="1:6" x14ac:dyDescent="0.25">
      <c r="A653" t="s">
        <v>14</v>
      </c>
      <c r="B653" s="2" t="s">
        <v>22</v>
      </c>
      <c r="C653">
        <v>44168</v>
      </c>
      <c r="D653">
        <v>62</v>
      </c>
      <c r="E653">
        <v>144.66666666666669</v>
      </c>
      <c r="F653">
        <v>1</v>
      </c>
    </row>
    <row r="654" spans="1:6" x14ac:dyDescent="0.25">
      <c r="A654" t="s">
        <v>14</v>
      </c>
      <c r="B654" s="2" t="s">
        <v>22</v>
      </c>
      <c r="C654">
        <v>44168</v>
      </c>
      <c r="D654">
        <v>63</v>
      </c>
      <c r="E654">
        <v>345.33333333333337</v>
      </c>
      <c r="F654">
        <v>1</v>
      </c>
    </row>
    <row r="655" spans="1:6" x14ac:dyDescent="0.25">
      <c r="A655" t="s">
        <v>14</v>
      </c>
      <c r="B655" s="2" t="s">
        <v>22</v>
      </c>
      <c r="C655">
        <v>44168</v>
      </c>
      <c r="D655">
        <v>64</v>
      </c>
      <c r="E655">
        <v>354.66666666666663</v>
      </c>
      <c r="F655">
        <v>1</v>
      </c>
    </row>
    <row r="656" spans="1:6" x14ac:dyDescent="0.25">
      <c r="A656" t="s">
        <v>14</v>
      </c>
      <c r="B656" s="2" t="s">
        <v>22</v>
      </c>
      <c r="C656">
        <v>44168</v>
      </c>
      <c r="D656">
        <v>65</v>
      </c>
      <c r="E656">
        <v>430.66666666666663</v>
      </c>
      <c r="F656">
        <v>1</v>
      </c>
    </row>
    <row r="657" spans="1:6" x14ac:dyDescent="0.25">
      <c r="A657" t="s">
        <v>14</v>
      </c>
      <c r="B657" s="2" t="s">
        <v>22</v>
      </c>
      <c r="C657">
        <v>44168</v>
      </c>
      <c r="D657">
        <v>66</v>
      </c>
      <c r="E657">
        <v>144</v>
      </c>
      <c r="F657">
        <v>1</v>
      </c>
    </row>
    <row r="658" spans="1:6" x14ac:dyDescent="0.25">
      <c r="A658" t="s">
        <v>14</v>
      </c>
      <c r="B658" s="2" t="s">
        <v>22</v>
      </c>
      <c r="C658">
        <v>44169</v>
      </c>
      <c r="D658">
        <v>67</v>
      </c>
      <c r="E658">
        <v>432</v>
      </c>
      <c r="F658">
        <v>1</v>
      </c>
    </row>
    <row r="659" spans="1:6" x14ac:dyDescent="0.25">
      <c r="A659" t="s">
        <v>14</v>
      </c>
      <c r="B659" s="2" t="s">
        <v>22</v>
      </c>
      <c r="C659">
        <v>44169</v>
      </c>
      <c r="D659">
        <v>68</v>
      </c>
      <c r="E659">
        <v>187</v>
      </c>
      <c r="F659">
        <v>1</v>
      </c>
    </row>
    <row r="660" spans="1:6" x14ac:dyDescent="0.25">
      <c r="A660" t="s">
        <v>14</v>
      </c>
      <c r="B660" s="2" t="s">
        <v>22</v>
      </c>
      <c r="C660">
        <v>44169</v>
      </c>
      <c r="D660">
        <v>69</v>
      </c>
      <c r="E660">
        <v>150</v>
      </c>
      <c r="F660">
        <v>1</v>
      </c>
    </row>
    <row r="661" spans="1:6" x14ac:dyDescent="0.25">
      <c r="A661" t="s">
        <v>14</v>
      </c>
      <c r="B661" s="2" t="s">
        <v>22</v>
      </c>
      <c r="C661">
        <v>44169</v>
      </c>
      <c r="D661">
        <v>70</v>
      </c>
      <c r="E661">
        <v>586.66666666666674</v>
      </c>
      <c r="F661">
        <v>1</v>
      </c>
    </row>
    <row r="662" spans="1:6" x14ac:dyDescent="0.25">
      <c r="A662" t="s">
        <v>14</v>
      </c>
      <c r="B662" s="2" t="s">
        <v>22</v>
      </c>
      <c r="C662">
        <v>44169</v>
      </c>
      <c r="D662">
        <v>71</v>
      </c>
      <c r="E662">
        <v>466.66666666666669</v>
      </c>
      <c r="F662">
        <v>1</v>
      </c>
    </row>
    <row r="663" spans="1:6" x14ac:dyDescent="0.25">
      <c r="A663" t="s">
        <v>14</v>
      </c>
      <c r="B663" s="2" t="s">
        <v>22</v>
      </c>
      <c r="C663">
        <v>44169</v>
      </c>
      <c r="D663">
        <v>72</v>
      </c>
      <c r="E663">
        <v>128</v>
      </c>
      <c r="F663">
        <v>1</v>
      </c>
    </row>
    <row r="664" spans="1:6" x14ac:dyDescent="0.25">
      <c r="A664" t="s">
        <v>14</v>
      </c>
      <c r="B664" s="2" t="s">
        <v>22</v>
      </c>
      <c r="C664">
        <v>44169</v>
      </c>
      <c r="D664">
        <v>73</v>
      </c>
      <c r="E664">
        <v>264</v>
      </c>
      <c r="F664">
        <v>1</v>
      </c>
    </row>
    <row r="665" spans="1:6" x14ac:dyDescent="0.25">
      <c r="A665" t="s">
        <v>14</v>
      </c>
      <c r="B665" s="2" t="s">
        <v>22</v>
      </c>
      <c r="C665">
        <v>44169</v>
      </c>
      <c r="D665">
        <v>74</v>
      </c>
      <c r="E665">
        <v>333</v>
      </c>
      <c r="F665">
        <v>1</v>
      </c>
    </row>
    <row r="666" spans="1:6" x14ac:dyDescent="0.25">
      <c r="A666" t="s">
        <v>14</v>
      </c>
      <c r="B666" s="2" t="s">
        <v>22</v>
      </c>
      <c r="C666">
        <v>44169</v>
      </c>
      <c r="D666">
        <v>75</v>
      </c>
      <c r="E666">
        <v>656</v>
      </c>
      <c r="F666">
        <v>1</v>
      </c>
    </row>
    <row r="667" spans="1:6" x14ac:dyDescent="0.25">
      <c r="A667" t="s">
        <v>14</v>
      </c>
      <c r="B667" s="2" t="s">
        <v>22</v>
      </c>
      <c r="C667">
        <v>44169</v>
      </c>
      <c r="D667">
        <v>76</v>
      </c>
      <c r="E667">
        <v>394.66666666666669</v>
      </c>
      <c r="F667">
        <v>1</v>
      </c>
    </row>
    <row r="668" spans="1:6" x14ac:dyDescent="0.25">
      <c r="A668" t="s">
        <v>14</v>
      </c>
      <c r="B668" s="2" t="s">
        <v>22</v>
      </c>
      <c r="C668">
        <v>44169</v>
      </c>
      <c r="D668">
        <v>77</v>
      </c>
      <c r="E668">
        <v>124</v>
      </c>
      <c r="F668">
        <v>1</v>
      </c>
    </row>
    <row r="669" spans="1:6" x14ac:dyDescent="0.25">
      <c r="A669" t="s">
        <v>14</v>
      </c>
      <c r="B669" s="2" t="s">
        <v>22</v>
      </c>
      <c r="C669">
        <v>44169</v>
      </c>
      <c r="D669">
        <v>78</v>
      </c>
      <c r="E669">
        <v>256.66666666666663</v>
      </c>
      <c r="F669">
        <v>1</v>
      </c>
    </row>
    <row r="670" spans="1:6" x14ac:dyDescent="0.25">
      <c r="A670" t="s">
        <v>14</v>
      </c>
      <c r="B670" s="2" t="s">
        <v>22</v>
      </c>
      <c r="C670">
        <v>44169</v>
      </c>
      <c r="D670">
        <v>79</v>
      </c>
      <c r="E670">
        <v>170</v>
      </c>
      <c r="F670">
        <v>1</v>
      </c>
    </row>
    <row r="671" spans="1:6" x14ac:dyDescent="0.25">
      <c r="A671" t="s">
        <v>14</v>
      </c>
      <c r="B671" s="2" t="s">
        <v>22</v>
      </c>
      <c r="C671">
        <v>44169</v>
      </c>
      <c r="D671">
        <v>80</v>
      </c>
      <c r="E671">
        <v>132</v>
      </c>
      <c r="F671">
        <v>1</v>
      </c>
    </row>
    <row r="672" spans="1:6" x14ac:dyDescent="0.25">
      <c r="A672" t="s">
        <v>14</v>
      </c>
      <c r="B672" s="2" t="s">
        <v>22</v>
      </c>
      <c r="C672">
        <v>44169</v>
      </c>
      <c r="D672">
        <v>81</v>
      </c>
      <c r="E672">
        <v>260.66666666666669</v>
      </c>
      <c r="F672">
        <v>1</v>
      </c>
    </row>
    <row r="673" spans="1:6" x14ac:dyDescent="0.25">
      <c r="A673" t="s">
        <v>14</v>
      </c>
      <c r="B673" s="2" t="s">
        <v>22</v>
      </c>
      <c r="C673">
        <v>44169</v>
      </c>
      <c r="D673">
        <v>82</v>
      </c>
      <c r="E673">
        <v>294.66666666666669</v>
      </c>
      <c r="F673">
        <v>1</v>
      </c>
    </row>
    <row r="674" spans="1:6" x14ac:dyDescent="0.25">
      <c r="A674" t="s">
        <v>14</v>
      </c>
      <c r="B674" s="2" t="s">
        <v>22</v>
      </c>
      <c r="C674">
        <v>44170</v>
      </c>
      <c r="D674">
        <v>83</v>
      </c>
      <c r="E674">
        <v>354.66666666666663</v>
      </c>
      <c r="F674">
        <v>1</v>
      </c>
    </row>
    <row r="675" spans="1:6" x14ac:dyDescent="0.25">
      <c r="A675" t="s">
        <v>14</v>
      </c>
      <c r="B675" s="2" t="s">
        <v>22</v>
      </c>
      <c r="C675">
        <v>44170</v>
      </c>
      <c r="D675">
        <v>84</v>
      </c>
      <c r="E675">
        <v>329.33333333333331</v>
      </c>
      <c r="F675">
        <v>1</v>
      </c>
    </row>
    <row r="676" spans="1:6" x14ac:dyDescent="0.25">
      <c r="A676" t="s">
        <v>14</v>
      </c>
      <c r="B676" s="2" t="s">
        <v>22</v>
      </c>
      <c r="C676">
        <v>44170</v>
      </c>
      <c r="D676">
        <v>85</v>
      </c>
      <c r="E676">
        <v>132</v>
      </c>
      <c r="F676">
        <v>1</v>
      </c>
    </row>
    <row r="677" spans="1:6" x14ac:dyDescent="0.25">
      <c r="A677" t="s">
        <v>14</v>
      </c>
      <c r="B677" s="2" t="s">
        <v>22</v>
      </c>
      <c r="C677">
        <v>44170</v>
      </c>
      <c r="D677">
        <v>86</v>
      </c>
      <c r="E677">
        <v>198.33333333333331</v>
      </c>
      <c r="F677">
        <v>1</v>
      </c>
    </row>
    <row r="678" spans="1:6" x14ac:dyDescent="0.25">
      <c r="A678" t="s">
        <v>14</v>
      </c>
      <c r="B678" s="2" t="s">
        <v>22</v>
      </c>
      <c r="C678">
        <v>44170</v>
      </c>
      <c r="D678">
        <v>87</v>
      </c>
      <c r="E678">
        <v>373.33333333333337</v>
      </c>
      <c r="F678">
        <v>1</v>
      </c>
    </row>
    <row r="679" spans="1:6" x14ac:dyDescent="0.25">
      <c r="A679" t="s">
        <v>14</v>
      </c>
      <c r="B679" s="2" t="s">
        <v>22</v>
      </c>
      <c r="C679">
        <v>44170</v>
      </c>
      <c r="D679">
        <v>88</v>
      </c>
      <c r="E679">
        <v>322</v>
      </c>
      <c r="F679">
        <v>1</v>
      </c>
    </row>
    <row r="680" spans="1:6" x14ac:dyDescent="0.25">
      <c r="A680" t="s">
        <v>14</v>
      </c>
      <c r="B680" s="2" t="s">
        <v>22</v>
      </c>
      <c r="C680">
        <v>44170</v>
      </c>
      <c r="D680">
        <v>89</v>
      </c>
      <c r="E680">
        <v>110</v>
      </c>
      <c r="F680">
        <v>1</v>
      </c>
    </row>
    <row r="681" spans="1:6" x14ac:dyDescent="0.25">
      <c r="A681" t="s">
        <v>14</v>
      </c>
      <c r="B681" s="2" t="s">
        <v>22</v>
      </c>
      <c r="C681">
        <v>44170</v>
      </c>
      <c r="D681">
        <v>90</v>
      </c>
      <c r="E681">
        <v>128</v>
      </c>
      <c r="F681">
        <v>1</v>
      </c>
    </row>
    <row r="682" spans="1:6" x14ac:dyDescent="0.25">
      <c r="A682" t="s">
        <v>14</v>
      </c>
      <c r="B682" s="2" t="s">
        <v>22</v>
      </c>
      <c r="C682">
        <v>44170</v>
      </c>
      <c r="D682">
        <v>91</v>
      </c>
      <c r="E682">
        <v>390</v>
      </c>
      <c r="F682">
        <v>1</v>
      </c>
    </row>
    <row r="683" spans="1:6" x14ac:dyDescent="0.25">
      <c r="A683" t="s">
        <v>14</v>
      </c>
      <c r="B683" s="2" t="s">
        <v>22</v>
      </c>
      <c r="C683">
        <v>44170</v>
      </c>
      <c r="D683">
        <v>92</v>
      </c>
      <c r="E683">
        <v>613.33333333333337</v>
      </c>
      <c r="F683">
        <v>1</v>
      </c>
    </row>
    <row r="684" spans="1:6" x14ac:dyDescent="0.25">
      <c r="A684" t="s">
        <v>14</v>
      </c>
      <c r="B684" s="2" t="s">
        <v>22</v>
      </c>
      <c r="C684">
        <v>44170</v>
      </c>
      <c r="D684">
        <v>93</v>
      </c>
      <c r="E684">
        <v>238</v>
      </c>
      <c r="F684">
        <v>0</v>
      </c>
    </row>
    <row r="685" spans="1:6" x14ac:dyDescent="0.25">
      <c r="A685" t="s">
        <v>14</v>
      </c>
      <c r="B685" s="2" t="s">
        <v>22</v>
      </c>
      <c r="C685">
        <v>44171</v>
      </c>
      <c r="D685">
        <v>94</v>
      </c>
      <c r="E685">
        <v>177.33333333333331</v>
      </c>
      <c r="F685">
        <v>1</v>
      </c>
    </row>
    <row r="686" spans="1:6" x14ac:dyDescent="0.25">
      <c r="A686" t="s">
        <v>14</v>
      </c>
      <c r="B686" s="2" t="s">
        <v>22</v>
      </c>
      <c r="C686">
        <v>44171</v>
      </c>
      <c r="D686">
        <v>95</v>
      </c>
      <c r="E686">
        <v>176</v>
      </c>
      <c r="F686">
        <v>1</v>
      </c>
    </row>
    <row r="687" spans="1:6" x14ac:dyDescent="0.25">
      <c r="A687" t="s">
        <v>14</v>
      </c>
      <c r="B687" s="2" t="s">
        <v>22</v>
      </c>
      <c r="C687">
        <v>44171</v>
      </c>
      <c r="D687">
        <v>96</v>
      </c>
      <c r="E687">
        <v>165</v>
      </c>
      <c r="F687">
        <v>1</v>
      </c>
    </row>
    <row r="688" spans="1:6" x14ac:dyDescent="0.25">
      <c r="A688" t="s">
        <v>14</v>
      </c>
      <c r="B688" s="2" t="s">
        <v>22</v>
      </c>
      <c r="C688">
        <v>44171</v>
      </c>
      <c r="D688">
        <v>97</v>
      </c>
      <c r="E688">
        <v>271.33333333333337</v>
      </c>
      <c r="F688">
        <v>1</v>
      </c>
    </row>
    <row r="689" spans="1:10" x14ac:dyDescent="0.25">
      <c r="A689" t="s">
        <v>14</v>
      </c>
      <c r="B689" s="2" t="s">
        <v>22</v>
      </c>
      <c r="C689">
        <v>44171</v>
      </c>
      <c r="D689">
        <v>98</v>
      </c>
      <c r="E689">
        <v>187</v>
      </c>
      <c r="F689">
        <v>1</v>
      </c>
    </row>
    <row r="690" spans="1:10" x14ac:dyDescent="0.25">
      <c r="A690" t="s">
        <v>14</v>
      </c>
      <c r="B690" s="2" t="s">
        <v>22</v>
      </c>
      <c r="C690">
        <v>44171</v>
      </c>
      <c r="D690">
        <v>99</v>
      </c>
      <c r="E690">
        <v>138.66666666666666</v>
      </c>
      <c r="F690">
        <v>0</v>
      </c>
    </row>
    <row r="691" spans="1:10" x14ac:dyDescent="0.25">
      <c r="A691" t="s">
        <v>14</v>
      </c>
      <c r="B691" s="2" t="s">
        <v>22</v>
      </c>
      <c r="C691">
        <v>44171</v>
      </c>
      <c r="D691">
        <v>100</v>
      </c>
      <c r="E691">
        <v>330</v>
      </c>
      <c r="F691">
        <v>1</v>
      </c>
    </row>
    <row r="692" spans="1:10" x14ac:dyDescent="0.25">
      <c r="A692" t="s">
        <v>14</v>
      </c>
      <c r="B692" s="2" t="s">
        <v>22</v>
      </c>
      <c r="C692">
        <v>44172</v>
      </c>
      <c r="D692">
        <v>101</v>
      </c>
      <c r="E692">
        <v>490</v>
      </c>
      <c r="F692">
        <v>1</v>
      </c>
      <c r="G692">
        <v>101</v>
      </c>
      <c r="H692">
        <v>98</v>
      </c>
      <c r="I692">
        <v>350.13201320132021</v>
      </c>
      <c r="J692">
        <v>151.88048722018178</v>
      </c>
    </row>
    <row r="693" spans="1:10" x14ac:dyDescent="0.25">
      <c r="A693" t="s">
        <v>14</v>
      </c>
      <c r="B693" s="3" t="s">
        <v>11</v>
      </c>
      <c r="C693">
        <v>44164</v>
      </c>
      <c r="D693">
        <v>1</v>
      </c>
      <c r="E693">
        <v>494</v>
      </c>
      <c r="F693">
        <v>1</v>
      </c>
    </row>
    <row r="694" spans="1:10" x14ac:dyDescent="0.25">
      <c r="A694" t="s">
        <v>14</v>
      </c>
      <c r="B694" s="3" t="s">
        <v>11</v>
      </c>
      <c r="C694">
        <v>44164</v>
      </c>
      <c r="D694">
        <v>2</v>
      </c>
      <c r="E694">
        <v>560</v>
      </c>
      <c r="F694">
        <v>1</v>
      </c>
    </row>
    <row r="695" spans="1:10" x14ac:dyDescent="0.25">
      <c r="A695" t="s">
        <v>14</v>
      </c>
      <c r="B695" s="3" t="s">
        <v>11</v>
      </c>
      <c r="C695">
        <v>44165</v>
      </c>
      <c r="D695">
        <v>3</v>
      </c>
      <c r="E695">
        <v>420</v>
      </c>
      <c r="F695">
        <v>1</v>
      </c>
    </row>
    <row r="696" spans="1:10" x14ac:dyDescent="0.25">
      <c r="A696" t="s">
        <v>14</v>
      </c>
      <c r="B696" s="3" t="s">
        <v>11</v>
      </c>
      <c r="C696">
        <v>44166</v>
      </c>
      <c r="D696">
        <v>4</v>
      </c>
      <c r="E696">
        <v>588</v>
      </c>
      <c r="F696">
        <v>1</v>
      </c>
    </row>
    <row r="697" spans="1:10" x14ac:dyDescent="0.25">
      <c r="A697" t="s">
        <v>14</v>
      </c>
      <c r="B697" s="3" t="s">
        <v>11</v>
      </c>
      <c r="C697">
        <v>44166</v>
      </c>
      <c r="D697">
        <v>5</v>
      </c>
      <c r="E697">
        <v>233.33333333333331</v>
      </c>
      <c r="F697">
        <v>1</v>
      </c>
    </row>
    <row r="698" spans="1:10" x14ac:dyDescent="0.25">
      <c r="A698" t="s">
        <v>14</v>
      </c>
      <c r="B698" s="3" t="s">
        <v>11</v>
      </c>
      <c r="C698">
        <v>44166</v>
      </c>
      <c r="D698">
        <v>6</v>
      </c>
      <c r="E698">
        <v>733.33333333333326</v>
      </c>
      <c r="F698">
        <v>1</v>
      </c>
    </row>
    <row r="699" spans="1:10" x14ac:dyDescent="0.25">
      <c r="A699" t="s">
        <v>14</v>
      </c>
      <c r="B699" s="3" t="s">
        <v>11</v>
      </c>
      <c r="C699">
        <v>44166</v>
      </c>
      <c r="D699">
        <v>7</v>
      </c>
      <c r="E699">
        <v>249.33333333333334</v>
      </c>
      <c r="F699">
        <v>0</v>
      </c>
    </row>
    <row r="700" spans="1:10" x14ac:dyDescent="0.25">
      <c r="A700" t="s">
        <v>14</v>
      </c>
      <c r="B700" s="3" t="s">
        <v>11</v>
      </c>
      <c r="C700">
        <v>44166</v>
      </c>
      <c r="D700">
        <v>8</v>
      </c>
      <c r="E700">
        <v>312</v>
      </c>
      <c r="F700">
        <v>1</v>
      </c>
    </row>
    <row r="701" spans="1:10" x14ac:dyDescent="0.25">
      <c r="A701" t="s">
        <v>14</v>
      </c>
      <c r="B701" s="3" t="s">
        <v>11</v>
      </c>
      <c r="C701">
        <v>44166</v>
      </c>
      <c r="D701">
        <v>9</v>
      </c>
      <c r="E701">
        <v>774</v>
      </c>
      <c r="F701">
        <v>1</v>
      </c>
    </row>
    <row r="702" spans="1:10" x14ac:dyDescent="0.25">
      <c r="A702" t="s">
        <v>14</v>
      </c>
      <c r="B702" s="3" t="s">
        <v>11</v>
      </c>
      <c r="C702">
        <v>44166</v>
      </c>
      <c r="D702">
        <v>10</v>
      </c>
      <c r="E702">
        <v>704</v>
      </c>
      <c r="F702">
        <v>1</v>
      </c>
    </row>
    <row r="703" spans="1:10" x14ac:dyDescent="0.25">
      <c r="A703" t="s">
        <v>14</v>
      </c>
      <c r="B703" s="3" t="s">
        <v>11</v>
      </c>
      <c r="C703">
        <v>44166</v>
      </c>
      <c r="D703">
        <v>11</v>
      </c>
      <c r="E703">
        <v>530.33333333333337</v>
      </c>
      <c r="F703">
        <v>1</v>
      </c>
    </row>
    <row r="704" spans="1:10" x14ac:dyDescent="0.25">
      <c r="A704" t="s">
        <v>14</v>
      </c>
      <c r="B704" s="3" t="s">
        <v>11</v>
      </c>
      <c r="C704">
        <v>44167</v>
      </c>
      <c r="D704">
        <v>12</v>
      </c>
      <c r="E704">
        <v>481.33333333333331</v>
      </c>
      <c r="F704">
        <v>1</v>
      </c>
    </row>
    <row r="705" spans="1:6" x14ac:dyDescent="0.25">
      <c r="A705" t="s">
        <v>14</v>
      </c>
      <c r="B705" s="3" t="s">
        <v>11</v>
      </c>
      <c r="C705">
        <v>44167</v>
      </c>
      <c r="D705">
        <v>13</v>
      </c>
      <c r="E705">
        <v>494</v>
      </c>
      <c r="F705">
        <v>1</v>
      </c>
    </row>
    <row r="706" spans="1:6" x14ac:dyDescent="0.25">
      <c r="A706" t="s">
        <v>14</v>
      </c>
      <c r="B706" s="3" t="s">
        <v>11</v>
      </c>
      <c r="C706">
        <v>44167</v>
      </c>
      <c r="D706">
        <v>14</v>
      </c>
      <c r="E706">
        <v>124</v>
      </c>
      <c r="F706">
        <v>1</v>
      </c>
    </row>
    <row r="707" spans="1:6" x14ac:dyDescent="0.25">
      <c r="A707" t="s">
        <v>14</v>
      </c>
      <c r="B707" s="3" t="s">
        <v>11</v>
      </c>
      <c r="C707">
        <v>44167</v>
      </c>
      <c r="D707">
        <v>15</v>
      </c>
      <c r="E707">
        <v>373.33333333333331</v>
      </c>
      <c r="F707">
        <v>0</v>
      </c>
    </row>
    <row r="708" spans="1:6" x14ac:dyDescent="0.25">
      <c r="A708" t="s">
        <v>14</v>
      </c>
      <c r="B708" s="3" t="s">
        <v>11</v>
      </c>
      <c r="C708">
        <v>44167</v>
      </c>
      <c r="D708">
        <v>16</v>
      </c>
      <c r="E708">
        <v>528</v>
      </c>
      <c r="F708">
        <v>1</v>
      </c>
    </row>
    <row r="709" spans="1:6" x14ac:dyDescent="0.25">
      <c r="A709" t="s">
        <v>14</v>
      </c>
      <c r="B709" s="3" t="s">
        <v>11</v>
      </c>
      <c r="C709">
        <v>44167</v>
      </c>
      <c r="D709">
        <v>17</v>
      </c>
      <c r="E709">
        <v>338</v>
      </c>
      <c r="F709">
        <v>0</v>
      </c>
    </row>
    <row r="710" spans="1:6" x14ac:dyDescent="0.25">
      <c r="A710" t="s">
        <v>14</v>
      </c>
      <c r="B710" s="3" t="s">
        <v>11</v>
      </c>
      <c r="C710">
        <v>44167</v>
      </c>
      <c r="D710">
        <v>18</v>
      </c>
      <c r="E710">
        <v>416</v>
      </c>
      <c r="F710">
        <v>1</v>
      </c>
    </row>
    <row r="711" spans="1:6" x14ac:dyDescent="0.25">
      <c r="A711" t="s">
        <v>14</v>
      </c>
      <c r="B711" s="3" t="s">
        <v>11</v>
      </c>
      <c r="C711">
        <v>44167</v>
      </c>
      <c r="D711">
        <v>19</v>
      </c>
      <c r="E711">
        <v>430.66666666666663</v>
      </c>
      <c r="F711">
        <v>1</v>
      </c>
    </row>
    <row r="712" spans="1:6" x14ac:dyDescent="0.25">
      <c r="A712" t="s">
        <v>14</v>
      </c>
      <c r="B712" s="3" t="s">
        <v>11</v>
      </c>
      <c r="C712">
        <v>44167</v>
      </c>
      <c r="D712">
        <v>20</v>
      </c>
      <c r="E712">
        <v>296</v>
      </c>
      <c r="F712">
        <v>1</v>
      </c>
    </row>
    <row r="713" spans="1:6" x14ac:dyDescent="0.25">
      <c r="A713" t="s">
        <v>14</v>
      </c>
      <c r="B713" s="3" t="s">
        <v>11</v>
      </c>
      <c r="C713">
        <v>44168</v>
      </c>
      <c r="D713">
        <v>21</v>
      </c>
      <c r="E713">
        <v>598</v>
      </c>
      <c r="F713">
        <v>1</v>
      </c>
    </row>
    <row r="714" spans="1:6" x14ac:dyDescent="0.25">
      <c r="A714" t="s">
        <v>14</v>
      </c>
      <c r="B714" s="3" t="s">
        <v>11</v>
      </c>
      <c r="C714">
        <v>44168</v>
      </c>
      <c r="D714">
        <v>22</v>
      </c>
      <c r="E714">
        <v>354.66666666666663</v>
      </c>
      <c r="F714">
        <v>1</v>
      </c>
    </row>
    <row r="715" spans="1:6" x14ac:dyDescent="0.25">
      <c r="A715" t="s">
        <v>14</v>
      </c>
      <c r="B715" s="3" t="s">
        <v>11</v>
      </c>
      <c r="C715">
        <v>44168</v>
      </c>
      <c r="D715">
        <v>23</v>
      </c>
      <c r="E715">
        <v>613.33333333333337</v>
      </c>
      <c r="F715">
        <v>1</v>
      </c>
    </row>
    <row r="716" spans="1:6" x14ac:dyDescent="0.25">
      <c r="A716" t="s">
        <v>14</v>
      </c>
      <c r="B716" s="3" t="s">
        <v>11</v>
      </c>
      <c r="C716">
        <v>44168</v>
      </c>
      <c r="D716">
        <v>24</v>
      </c>
      <c r="E716">
        <v>669.66666666666663</v>
      </c>
      <c r="F716">
        <v>1</v>
      </c>
    </row>
    <row r="717" spans="1:6" x14ac:dyDescent="0.25">
      <c r="A717" t="s">
        <v>14</v>
      </c>
      <c r="B717" s="3" t="s">
        <v>11</v>
      </c>
      <c r="C717">
        <v>44168</v>
      </c>
      <c r="D717">
        <v>25</v>
      </c>
      <c r="E717">
        <v>273.33333333333331</v>
      </c>
      <c r="F717">
        <v>1</v>
      </c>
    </row>
    <row r="718" spans="1:6" x14ac:dyDescent="0.25">
      <c r="A718" t="s">
        <v>14</v>
      </c>
      <c r="B718" s="3" t="s">
        <v>11</v>
      </c>
      <c r="C718">
        <v>44168</v>
      </c>
      <c r="D718">
        <v>26</v>
      </c>
      <c r="E718">
        <v>405.33333333333331</v>
      </c>
      <c r="F718">
        <v>1</v>
      </c>
    </row>
    <row r="719" spans="1:6" x14ac:dyDescent="0.25">
      <c r="A719" t="s">
        <v>14</v>
      </c>
      <c r="B719" s="3" t="s">
        <v>11</v>
      </c>
      <c r="C719">
        <v>44169</v>
      </c>
      <c r="D719">
        <v>27</v>
      </c>
      <c r="E719">
        <v>249.33333333333334</v>
      </c>
      <c r="F719">
        <v>1</v>
      </c>
    </row>
    <row r="720" spans="1:6" x14ac:dyDescent="0.25">
      <c r="A720" t="s">
        <v>14</v>
      </c>
      <c r="B720" s="3" t="s">
        <v>11</v>
      </c>
      <c r="C720">
        <v>44169</v>
      </c>
      <c r="D720">
        <v>28</v>
      </c>
      <c r="E720">
        <v>480</v>
      </c>
      <c r="F720">
        <v>1</v>
      </c>
    </row>
    <row r="721" spans="1:6" x14ac:dyDescent="0.25">
      <c r="A721" t="s">
        <v>14</v>
      </c>
      <c r="B721" s="3" t="s">
        <v>11</v>
      </c>
      <c r="C721">
        <v>44169</v>
      </c>
      <c r="D721">
        <v>29</v>
      </c>
      <c r="E721">
        <v>103.33333333333334</v>
      </c>
      <c r="F721">
        <v>1</v>
      </c>
    </row>
    <row r="722" spans="1:6" x14ac:dyDescent="0.25">
      <c r="A722" t="s">
        <v>14</v>
      </c>
      <c r="B722" s="3" t="s">
        <v>11</v>
      </c>
      <c r="C722">
        <v>44169</v>
      </c>
      <c r="D722">
        <v>30</v>
      </c>
      <c r="E722">
        <v>175</v>
      </c>
      <c r="F722">
        <v>1</v>
      </c>
    </row>
    <row r="723" spans="1:6" x14ac:dyDescent="0.25">
      <c r="A723" t="s">
        <v>14</v>
      </c>
      <c r="B723" s="3" t="s">
        <v>11</v>
      </c>
      <c r="C723">
        <v>44169</v>
      </c>
      <c r="D723">
        <v>31</v>
      </c>
      <c r="E723">
        <v>333</v>
      </c>
      <c r="F723">
        <v>1</v>
      </c>
    </row>
    <row r="724" spans="1:6" x14ac:dyDescent="0.25">
      <c r="A724" t="s">
        <v>14</v>
      </c>
      <c r="B724" s="3" t="s">
        <v>11</v>
      </c>
      <c r="C724">
        <v>44169</v>
      </c>
      <c r="D724">
        <v>32</v>
      </c>
      <c r="E724">
        <v>192.66666666666669</v>
      </c>
      <c r="F724">
        <v>1</v>
      </c>
    </row>
    <row r="725" spans="1:6" x14ac:dyDescent="0.25">
      <c r="A725" t="s">
        <v>14</v>
      </c>
      <c r="B725" s="3" t="s">
        <v>11</v>
      </c>
      <c r="C725">
        <v>44169</v>
      </c>
      <c r="D725">
        <v>33</v>
      </c>
      <c r="E725">
        <v>400</v>
      </c>
      <c r="F725">
        <v>1</v>
      </c>
    </row>
    <row r="726" spans="1:6" x14ac:dyDescent="0.25">
      <c r="A726" t="s">
        <v>14</v>
      </c>
      <c r="B726" s="3" t="s">
        <v>11</v>
      </c>
      <c r="C726">
        <v>44169</v>
      </c>
      <c r="D726">
        <v>34</v>
      </c>
      <c r="E726">
        <v>336</v>
      </c>
      <c r="F726">
        <v>1</v>
      </c>
    </row>
    <row r="727" spans="1:6" x14ac:dyDescent="0.25">
      <c r="A727" t="s">
        <v>14</v>
      </c>
      <c r="B727" s="3" t="s">
        <v>11</v>
      </c>
      <c r="C727">
        <v>44169</v>
      </c>
      <c r="D727">
        <v>35</v>
      </c>
      <c r="E727">
        <v>192.66666666666669</v>
      </c>
      <c r="F727">
        <v>1</v>
      </c>
    </row>
    <row r="728" spans="1:6" x14ac:dyDescent="0.25">
      <c r="A728" t="s">
        <v>14</v>
      </c>
      <c r="B728" s="3" t="s">
        <v>11</v>
      </c>
      <c r="C728">
        <v>44169</v>
      </c>
      <c r="D728">
        <v>36</v>
      </c>
      <c r="E728">
        <v>384</v>
      </c>
      <c r="F728">
        <v>1</v>
      </c>
    </row>
    <row r="729" spans="1:6" x14ac:dyDescent="0.25">
      <c r="A729" t="s">
        <v>14</v>
      </c>
      <c r="B729" s="3" t="s">
        <v>11</v>
      </c>
      <c r="C729">
        <v>44169</v>
      </c>
      <c r="D729">
        <v>37</v>
      </c>
      <c r="E729">
        <v>533.33333333333337</v>
      </c>
      <c r="F729">
        <v>1</v>
      </c>
    </row>
    <row r="730" spans="1:6" x14ac:dyDescent="0.25">
      <c r="A730" t="s">
        <v>14</v>
      </c>
      <c r="B730" s="3" t="s">
        <v>11</v>
      </c>
      <c r="C730">
        <v>44169</v>
      </c>
      <c r="D730">
        <v>38</v>
      </c>
      <c r="E730">
        <v>350</v>
      </c>
      <c r="F730">
        <v>1</v>
      </c>
    </row>
    <row r="731" spans="1:6" x14ac:dyDescent="0.25">
      <c r="A731" t="s">
        <v>14</v>
      </c>
      <c r="B731" s="3" t="s">
        <v>11</v>
      </c>
      <c r="C731">
        <v>44170</v>
      </c>
      <c r="D731">
        <v>39</v>
      </c>
      <c r="E731">
        <v>256.66666666666663</v>
      </c>
      <c r="F731">
        <v>1</v>
      </c>
    </row>
    <row r="732" spans="1:6" x14ac:dyDescent="0.25">
      <c r="A732" t="s">
        <v>14</v>
      </c>
      <c r="B732" s="3" t="s">
        <v>11</v>
      </c>
      <c r="C732">
        <v>44170</v>
      </c>
      <c r="D732">
        <v>40</v>
      </c>
      <c r="E732">
        <v>372</v>
      </c>
      <c r="F732">
        <v>1</v>
      </c>
    </row>
    <row r="733" spans="1:6" x14ac:dyDescent="0.25">
      <c r="A733" t="s">
        <v>14</v>
      </c>
      <c r="B733" s="3" t="s">
        <v>11</v>
      </c>
      <c r="C733">
        <v>44170</v>
      </c>
      <c r="D733">
        <v>41</v>
      </c>
      <c r="E733">
        <v>213.33333333333331</v>
      </c>
      <c r="F733">
        <v>1</v>
      </c>
    </row>
    <row r="734" spans="1:6" x14ac:dyDescent="0.25">
      <c r="A734" t="s">
        <v>14</v>
      </c>
      <c r="B734" s="3" t="s">
        <v>11</v>
      </c>
      <c r="C734">
        <v>44170</v>
      </c>
      <c r="D734">
        <v>42</v>
      </c>
      <c r="E734">
        <v>328</v>
      </c>
      <c r="F734">
        <v>0</v>
      </c>
    </row>
    <row r="735" spans="1:6" x14ac:dyDescent="0.25">
      <c r="A735" t="s">
        <v>14</v>
      </c>
      <c r="B735" s="3" t="s">
        <v>11</v>
      </c>
      <c r="C735">
        <v>44170</v>
      </c>
      <c r="D735">
        <v>43</v>
      </c>
      <c r="E735">
        <v>481.33333333333331</v>
      </c>
      <c r="F735">
        <v>1</v>
      </c>
    </row>
    <row r="736" spans="1:6" x14ac:dyDescent="0.25">
      <c r="A736" t="s">
        <v>14</v>
      </c>
      <c r="B736" s="3" t="s">
        <v>11</v>
      </c>
      <c r="C736">
        <v>44170</v>
      </c>
      <c r="D736">
        <v>44</v>
      </c>
      <c r="E736">
        <v>252</v>
      </c>
      <c r="F736">
        <v>1</v>
      </c>
    </row>
    <row r="737" spans="1:6" x14ac:dyDescent="0.25">
      <c r="A737" t="s">
        <v>14</v>
      </c>
      <c r="B737" s="3" t="s">
        <v>11</v>
      </c>
      <c r="C737">
        <v>44170</v>
      </c>
      <c r="D737">
        <v>45</v>
      </c>
      <c r="E737">
        <v>650</v>
      </c>
      <c r="F737">
        <v>1</v>
      </c>
    </row>
    <row r="738" spans="1:6" x14ac:dyDescent="0.25">
      <c r="A738" t="s">
        <v>14</v>
      </c>
      <c r="B738" s="3" t="s">
        <v>11</v>
      </c>
      <c r="C738">
        <v>44170</v>
      </c>
      <c r="D738">
        <v>46</v>
      </c>
      <c r="E738">
        <v>408</v>
      </c>
      <c r="F738">
        <v>1</v>
      </c>
    </row>
    <row r="739" spans="1:6" x14ac:dyDescent="0.25">
      <c r="A739" t="s">
        <v>14</v>
      </c>
      <c r="B739" s="3" t="s">
        <v>11</v>
      </c>
      <c r="C739">
        <v>44170</v>
      </c>
      <c r="D739">
        <v>47</v>
      </c>
      <c r="E739">
        <v>226.66666666666669</v>
      </c>
      <c r="F739">
        <v>1</v>
      </c>
    </row>
    <row r="740" spans="1:6" x14ac:dyDescent="0.25">
      <c r="A740" t="s">
        <v>14</v>
      </c>
      <c r="B740" s="3" t="s">
        <v>11</v>
      </c>
      <c r="C740">
        <v>44170</v>
      </c>
      <c r="D740">
        <v>48</v>
      </c>
      <c r="E740">
        <v>546.66666666666663</v>
      </c>
      <c r="F740">
        <v>1</v>
      </c>
    </row>
    <row r="741" spans="1:6" x14ac:dyDescent="0.25">
      <c r="A741" t="s">
        <v>14</v>
      </c>
      <c r="B741" s="3" t="s">
        <v>11</v>
      </c>
      <c r="C741">
        <v>44170</v>
      </c>
      <c r="D741">
        <v>49</v>
      </c>
      <c r="E741">
        <v>266</v>
      </c>
      <c r="F741">
        <v>1</v>
      </c>
    </row>
    <row r="742" spans="1:6" x14ac:dyDescent="0.25">
      <c r="A742" t="s">
        <v>14</v>
      </c>
      <c r="B742" s="3" t="s">
        <v>11</v>
      </c>
      <c r="C742">
        <v>44170</v>
      </c>
      <c r="D742">
        <v>50</v>
      </c>
      <c r="E742">
        <v>354.66666666666663</v>
      </c>
      <c r="F742">
        <v>1</v>
      </c>
    </row>
    <row r="743" spans="1:6" x14ac:dyDescent="0.25">
      <c r="A743" t="s">
        <v>14</v>
      </c>
      <c r="B743" s="3" t="s">
        <v>11</v>
      </c>
      <c r="C743">
        <v>44171</v>
      </c>
      <c r="D743">
        <v>51</v>
      </c>
      <c r="E743">
        <v>688</v>
      </c>
      <c r="F743">
        <v>1</v>
      </c>
    </row>
    <row r="744" spans="1:6" x14ac:dyDescent="0.25">
      <c r="A744" t="s">
        <v>14</v>
      </c>
      <c r="B744" s="3" t="s">
        <v>11</v>
      </c>
      <c r="C744">
        <v>44171</v>
      </c>
      <c r="D744">
        <v>52</v>
      </c>
      <c r="E744">
        <v>519.33333333333326</v>
      </c>
      <c r="F744">
        <v>1</v>
      </c>
    </row>
    <row r="745" spans="1:6" x14ac:dyDescent="0.25">
      <c r="A745" t="s">
        <v>14</v>
      </c>
      <c r="B745" s="3" t="s">
        <v>11</v>
      </c>
      <c r="C745">
        <v>44171</v>
      </c>
      <c r="D745">
        <v>53</v>
      </c>
      <c r="E745">
        <v>217</v>
      </c>
      <c r="F745">
        <v>1</v>
      </c>
    </row>
    <row r="746" spans="1:6" x14ac:dyDescent="0.25">
      <c r="A746" t="s">
        <v>14</v>
      </c>
      <c r="B746" s="3" t="s">
        <v>11</v>
      </c>
      <c r="C746">
        <v>44171</v>
      </c>
      <c r="D746">
        <v>54</v>
      </c>
      <c r="E746">
        <v>192.66666666666669</v>
      </c>
      <c r="F746">
        <v>1</v>
      </c>
    </row>
    <row r="747" spans="1:6" x14ac:dyDescent="0.25">
      <c r="A747" t="s">
        <v>14</v>
      </c>
      <c r="B747" s="3" t="s">
        <v>11</v>
      </c>
      <c r="C747">
        <v>44171</v>
      </c>
      <c r="D747">
        <v>55</v>
      </c>
      <c r="E747">
        <v>160</v>
      </c>
      <c r="F747">
        <v>1</v>
      </c>
    </row>
    <row r="748" spans="1:6" x14ac:dyDescent="0.25">
      <c r="A748" t="s">
        <v>14</v>
      </c>
      <c r="B748" s="3" t="s">
        <v>11</v>
      </c>
      <c r="C748">
        <v>44171</v>
      </c>
      <c r="D748">
        <v>56</v>
      </c>
      <c r="E748">
        <v>380</v>
      </c>
      <c r="F748">
        <v>1</v>
      </c>
    </row>
    <row r="749" spans="1:6" x14ac:dyDescent="0.25">
      <c r="A749" t="s">
        <v>14</v>
      </c>
      <c r="B749" s="3" t="s">
        <v>11</v>
      </c>
      <c r="C749">
        <v>44171</v>
      </c>
      <c r="D749">
        <v>57</v>
      </c>
      <c r="E749">
        <v>103.33333333333334</v>
      </c>
      <c r="F749">
        <v>1</v>
      </c>
    </row>
    <row r="750" spans="1:6" x14ac:dyDescent="0.25">
      <c r="A750" t="s">
        <v>14</v>
      </c>
      <c r="B750" s="3" t="s">
        <v>11</v>
      </c>
      <c r="C750">
        <v>44171</v>
      </c>
      <c r="D750">
        <v>58</v>
      </c>
      <c r="E750">
        <v>88</v>
      </c>
      <c r="F750">
        <v>1</v>
      </c>
    </row>
    <row r="751" spans="1:6" x14ac:dyDescent="0.25">
      <c r="A751" t="s">
        <v>14</v>
      </c>
      <c r="B751" s="3" t="s">
        <v>11</v>
      </c>
      <c r="C751">
        <v>44171</v>
      </c>
      <c r="D751">
        <v>59</v>
      </c>
      <c r="E751">
        <v>121.33333333333333</v>
      </c>
      <c r="F751">
        <v>1</v>
      </c>
    </row>
    <row r="752" spans="1:6" x14ac:dyDescent="0.25">
      <c r="A752" t="s">
        <v>14</v>
      </c>
      <c r="B752" s="3" t="s">
        <v>11</v>
      </c>
      <c r="C752">
        <v>44171</v>
      </c>
      <c r="D752">
        <v>60</v>
      </c>
      <c r="E752">
        <v>384</v>
      </c>
      <c r="F752">
        <v>1</v>
      </c>
    </row>
    <row r="753" spans="1:10" x14ac:dyDescent="0.25">
      <c r="A753" t="s">
        <v>14</v>
      </c>
      <c r="B753" s="3" t="s">
        <v>11</v>
      </c>
      <c r="C753">
        <v>44142</v>
      </c>
      <c r="D753">
        <v>61</v>
      </c>
      <c r="E753">
        <v>405.33333333333331</v>
      </c>
      <c r="F753">
        <v>1</v>
      </c>
      <c r="G753">
        <v>61</v>
      </c>
      <c r="H753">
        <v>57</v>
      </c>
      <c r="I753">
        <v>382.58469945355188</v>
      </c>
      <c r="J753">
        <v>171.86354035318908</v>
      </c>
    </row>
  </sheetData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5F69C-7CA4-4899-9970-AF61F7C3E369}">
  <dimension ref="A1:AQ16"/>
  <sheetViews>
    <sheetView topLeftCell="N1" workbookViewId="0">
      <selection activeCell="AK23" sqref="AK23"/>
    </sheetView>
  </sheetViews>
  <sheetFormatPr defaultRowHeight="15" x14ac:dyDescent="0.25"/>
  <cols>
    <col min="1" max="1" width="15.7109375" customWidth="1"/>
    <col min="2" max="2" width="13.140625" customWidth="1"/>
    <col min="5" max="5" width="14.7109375" customWidth="1"/>
    <col min="8" max="8" width="27.28515625" customWidth="1"/>
    <col min="9" max="9" width="20.7109375" customWidth="1"/>
    <col min="10" max="10" width="15.5703125" customWidth="1"/>
    <col min="12" max="12" width="13.28515625" customWidth="1"/>
    <col min="13" max="13" width="16" customWidth="1"/>
    <col min="18" max="18" width="12.28515625" customWidth="1"/>
    <col min="19" max="19" width="11.7109375" customWidth="1"/>
    <col min="29" max="29" width="9.42578125" customWidth="1"/>
    <col min="30" max="30" width="8.28515625" customWidth="1"/>
  </cols>
  <sheetData>
    <row r="1" spans="1:43" x14ac:dyDescent="0.25">
      <c r="A1" t="s">
        <v>29</v>
      </c>
      <c r="B1" t="s">
        <v>28</v>
      </c>
      <c r="C1" t="s">
        <v>19</v>
      </c>
      <c r="D1" t="s">
        <v>42</v>
      </c>
      <c r="E1" t="s">
        <v>43</v>
      </c>
      <c r="F1" t="s">
        <v>41</v>
      </c>
      <c r="G1" t="s">
        <v>44</v>
      </c>
      <c r="H1" t="s">
        <v>45</v>
      </c>
      <c r="I1" t="s">
        <v>46</v>
      </c>
      <c r="J1" t="s">
        <v>47</v>
      </c>
      <c r="K1" t="s">
        <v>48</v>
      </c>
      <c r="N1" t="s">
        <v>49</v>
      </c>
      <c r="R1" t="s">
        <v>29</v>
      </c>
      <c r="S1" t="s">
        <v>28</v>
      </c>
      <c r="T1" t="s">
        <v>19</v>
      </c>
      <c r="U1" t="s">
        <v>42</v>
      </c>
      <c r="V1" t="s">
        <v>43</v>
      </c>
      <c r="W1" t="s">
        <v>41</v>
      </c>
      <c r="X1" t="s">
        <v>44</v>
      </c>
      <c r="Y1" t="s">
        <v>45</v>
      </c>
      <c r="Z1" t="s">
        <v>46</v>
      </c>
      <c r="AA1" t="s">
        <v>47</v>
      </c>
      <c r="AC1" t="s">
        <v>68</v>
      </c>
      <c r="AF1" t="s">
        <v>29</v>
      </c>
      <c r="AG1" t="s">
        <v>28</v>
      </c>
      <c r="AH1" t="s">
        <v>19</v>
      </c>
      <c r="AI1" t="s">
        <v>42</v>
      </c>
      <c r="AJ1" t="s">
        <v>43</v>
      </c>
      <c r="AK1" t="s">
        <v>41</v>
      </c>
      <c r="AL1" t="s">
        <v>44</v>
      </c>
      <c r="AM1" t="s">
        <v>45</v>
      </c>
      <c r="AN1" t="s">
        <v>46</v>
      </c>
      <c r="AO1" t="s">
        <v>47</v>
      </c>
      <c r="AQ1" t="s">
        <v>68</v>
      </c>
    </row>
    <row r="2" spans="1:43" x14ac:dyDescent="0.25">
      <c r="A2" t="s">
        <v>2</v>
      </c>
      <c r="B2" s="1" t="s">
        <v>1</v>
      </c>
      <c r="C2" t="s">
        <v>3</v>
      </c>
      <c r="D2">
        <v>67</v>
      </c>
      <c r="E2">
        <v>412.0539215686274</v>
      </c>
      <c r="F2">
        <v>169.89390514656694</v>
      </c>
      <c r="G2">
        <v>9</v>
      </c>
      <c r="H2">
        <v>7.4444444444444446</v>
      </c>
      <c r="I2">
        <v>61</v>
      </c>
      <c r="J2">
        <v>1.098360655737705</v>
      </c>
      <c r="K2">
        <v>7.4444444444444446</v>
      </c>
      <c r="N2">
        <v>1.4888888888888889</v>
      </c>
      <c r="R2" t="s">
        <v>13</v>
      </c>
      <c r="S2" s="1" t="s">
        <v>1</v>
      </c>
      <c r="T2" t="s">
        <v>3</v>
      </c>
      <c r="U2">
        <v>124</v>
      </c>
      <c r="V2">
        <v>424.75505050505046</v>
      </c>
      <c r="W2">
        <v>188.27849574242515</v>
      </c>
      <c r="X2">
        <v>21</v>
      </c>
      <c r="Y2">
        <v>5.9047619047619051</v>
      </c>
      <c r="Z2">
        <v>82</v>
      </c>
      <c r="AA2">
        <v>1.5121951219512195</v>
      </c>
      <c r="AC2">
        <v>1.180952380952381</v>
      </c>
      <c r="AF2" t="s">
        <v>14</v>
      </c>
      <c r="AG2" s="1" t="s">
        <v>1</v>
      </c>
      <c r="AH2" t="s">
        <v>3</v>
      </c>
      <c r="AI2">
        <v>92</v>
      </c>
      <c r="AJ2">
        <v>391.30240549828164</v>
      </c>
      <c r="AK2">
        <v>177.13997187353621</v>
      </c>
      <c r="AL2">
        <v>12</v>
      </c>
      <c r="AM2">
        <v>7.666666666666667</v>
      </c>
      <c r="AN2">
        <v>73</v>
      </c>
      <c r="AO2">
        <v>1.2602739726027397</v>
      </c>
      <c r="AQ2">
        <v>1.5333333333333332</v>
      </c>
    </row>
    <row r="3" spans="1:43" x14ac:dyDescent="0.25">
      <c r="A3" t="s">
        <v>2</v>
      </c>
      <c r="B3" s="1" t="s">
        <v>1</v>
      </c>
      <c r="C3" t="s">
        <v>7</v>
      </c>
      <c r="D3">
        <v>67</v>
      </c>
      <c r="E3">
        <v>412.0539215686274</v>
      </c>
      <c r="F3">
        <v>169.89390514656694</v>
      </c>
      <c r="G3">
        <v>11</v>
      </c>
      <c r="H3">
        <v>6.0909090909090908</v>
      </c>
      <c r="K3">
        <v>6.0909090909090908</v>
      </c>
      <c r="N3">
        <v>1.2181818181818183</v>
      </c>
      <c r="R3" t="s">
        <v>13</v>
      </c>
      <c r="S3" s="1" t="s">
        <v>1</v>
      </c>
      <c r="T3" t="s">
        <v>7</v>
      </c>
      <c r="U3">
        <v>124</v>
      </c>
      <c r="V3">
        <v>424.75505050505046</v>
      </c>
      <c r="W3">
        <v>188.27849574242515</v>
      </c>
      <c r="X3">
        <v>19</v>
      </c>
      <c r="Y3">
        <v>6.5263157894736841</v>
      </c>
      <c r="AC3">
        <v>1.3052631578947369</v>
      </c>
      <c r="AF3" t="s">
        <v>14</v>
      </c>
      <c r="AG3" s="1" t="s">
        <v>1</v>
      </c>
      <c r="AH3" t="s">
        <v>7</v>
      </c>
      <c r="AI3">
        <v>92</v>
      </c>
      <c r="AJ3">
        <v>391.30240549828164</v>
      </c>
      <c r="AK3">
        <v>177.13997187353621</v>
      </c>
      <c r="AL3">
        <v>12</v>
      </c>
      <c r="AM3">
        <v>7.666666666666667</v>
      </c>
      <c r="AQ3">
        <v>1.5333333333333332</v>
      </c>
    </row>
    <row r="4" spans="1:43" x14ac:dyDescent="0.25">
      <c r="A4" t="s">
        <v>2</v>
      </c>
      <c r="B4" s="1" t="s">
        <v>1</v>
      </c>
      <c r="C4" t="s">
        <v>8</v>
      </c>
      <c r="D4">
        <v>67</v>
      </c>
      <c r="E4">
        <v>412.0539215686274</v>
      </c>
      <c r="F4">
        <v>169.89390514656694</v>
      </c>
      <c r="G4">
        <v>16</v>
      </c>
      <c r="H4">
        <v>4.1875</v>
      </c>
      <c r="K4">
        <v>4.1875</v>
      </c>
      <c r="N4">
        <v>0.83750000000000002</v>
      </c>
      <c r="R4" t="s">
        <v>13</v>
      </c>
      <c r="S4" s="1" t="s">
        <v>1</v>
      </c>
      <c r="T4" t="s">
        <v>8</v>
      </c>
      <c r="U4">
        <v>124</v>
      </c>
      <c r="V4">
        <v>424.75505050505046</v>
      </c>
      <c r="W4">
        <v>188.27849574242515</v>
      </c>
      <c r="X4">
        <v>13</v>
      </c>
      <c r="Y4">
        <v>9.5384615384615383</v>
      </c>
      <c r="AC4">
        <v>1.9076923076923078</v>
      </c>
      <c r="AF4" t="s">
        <v>14</v>
      </c>
      <c r="AG4" s="1" t="s">
        <v>1</v>
      </c>
      <c r="AH4" t="s">
        <v>8</v>
      </c>
      <c r="AI4">
        <v>92</v>
      </c>
      <c r="AJ4">
        <v>391.30240549828164</v>
      </c>
      <c r="AK4">
        <v>177.13997187353621</v>
      </c>
      <c r="AL4">
        <v>14</v>
      </c>
      <c r="AM4">
        <v>6.5714285714285712</v>
      </c>
      <c r="AQ4">
        <v>1.3142857142857143</v>
      </c>
    </row>
    <row r="5" spans="1:43" x14ac:dyDescent="0.25">
      <c r="A5" t="s">
        <v>2</v>
      </c>
      <c r="B5" s="1" t="s">
        <v>1</v>
      </c>
      <c r="C5" t="s">
        <v>9</v>
      </c>
      <c r="D5">
        <v>67</v>
      </c>
      <c r="E5">
        <v>412.0539215686274</v>
      </c>
      <c r="F5">
        <v>169.89390514656694</v>
      </c>
      <c r="G5">
        <v>13</v>
      </c>
      <c r="H5">
        <v>5.1538461538461542</v>
      </c>
      <c r="K5">
        <v>5.1538461538461542</v>
      </c>
      <c r="N5">
        <v>1.0307692307692309</v>
      </c>
      <c r="R5" t="s">
        <v>13</v>
      </c>
      <c r="S5" s="1" t="s">
        <v>1</v>
      </c>
      <c r="T5" t="s">
        <v>9</v>
      </c>
      <c r="U5">
        <v>124</v>
      </c>
      <c r="V5">
        <v>424.75505050505046</v>
      </c>
      <c r="W5">
        <v>188.27849574242515</v>
      </c>
      <c r="X5">
        <v>11</v>
      </c>
      <c r="Y5">
        <v>11.272727272727273</v>
      </c>
      <c r="AC5">
        <v>2.2545454545454544</v>
      </c>
      <c r="AF5" t="s">
        <v>14</v>
      </c>
      <c r="AG5" s="1" t="s">
        <v>1</v>
      </c>
      <c r="AH5" t="s">
        <v>9</v>
      </c>
      <c r="AI5">
        <v>92</v>
      </c>
      <c r="AJ5">
        <v>391.30240549828164</v>
      </c>
      <c r="AK5">
        <v>177.13997187353621</v>
      </c>
      <c r="AL5">
        <v>18</v>
      </c>
      <c r="AM5">
        <v>5.1111111111111107</v>
      </c>
      <c r="AQ5">
        <v>1.0222222222222221</v>
      </c>
    </row>
    <row r="6" spans="1:43" x14ac:dyDescent="0.25">
      <c r="A6" t="s">
        <v>2</v>
      </c>
      <c r="B6" s="1" t="s">
        <v>1</v>
      </c>
      <c r="C6" t="s">
        <v>10</v>
      </c>
      <c r="D6">
        <v>67</v>
      </c>
      <c r="E6">
        <v>412.0539215686274</v>
      </c>
      <c r="F6">
        <v>169.89390514656694</v>
      </c>
      <c r="G6">
        <v>12</v>
      </c>
      <c r="H6">
        <v>5.583333333333333</v>
      </c>
      <c r="K6">
        <v>5.583333333333333</v>
      </c>
      <c r="N6">
        <v>1.1166666666666667</v>
      </c>
      <c r="R6" t="s">
        <v>13</v>
      </c>
      <c r="S6" s="1" t="s">
        <v>1</v>
      </c>
      <c r="T6" t="s">
        <v>10</v>
      </c>
      <c r="U6">
        <v>124</v>
      </c>
      <c r="V6">
        <v>424.75505050505046</v>
      </c>
      <c r="W6">
        <v>188.27849574242515</v>
      </c>
      <c r="X6">
        <v>18</v>
      </c>
      <c r="Y6">
        <v>6.8888888888888893</v>
      </c>
      <c r="AC6">
        <v>1.3777777777777778</v>
      </c>
      <c r="AF6" t="s">
        <v>14</v>
      </c>
      <c r="AG6" s="1" t="s">
        <v>1</v>
      </c>
      <c r="AH6" t="s">
        <v>10</v>
      </c>
      <c r="AI6">
        <v>92</v>
      </c>
      <c r="AJ6">
        <v>391.30240549828164</v>
      </c>
      <c r="AK6">
        <v>177.13997187353621</v>
      </c>
      <c r="AL6">
        <v>17</v>
      </c>
      <c r="AM6">
        <v>5.4117647058823533</v>
      </c>
      <c r="AQ6">
        <v>1.0823529411764705</v>
      </c>
    </row>
    <row r="7" spans="1:43" x14ac:dyDescent="0.25">
      <c r="A7" t="s">
        <v>2</v>
      </c>
      <c r="B7" s="2" t="s">
        <v>22</v>
      </c>
      <c r="C7" t="s">
        <v>3</v>
      </c>
      <c r="D7">
        <v>58</v>
      </c>
      <c r="E7">
        <v>426.31693989071039</v>
      </c>
      <c r="F7">
        <v>172.99190118304432</v>
      </c>
      <c r="G7">
        <v>12</v>
      </c>
      <c r="H7">
        <v>4.833333333333333</v>
      </c>
      <c r="I7">
        <v>45</v>
      </c>
      <c r="J7">
        <v>1.288888888888889</v>
      </c>
      <c r="K7">
        <v>4.833333333333333</v>
      </c>
      <c r="N7">
        <v>1.2083333333333333</v>
      </c>
      <c r="R7" t="s">
        <v>13</v>
      </c>
      <c r="S7" s="2" t="s">
        <v>22</v>
      </c>
      <c r="T7" t="s">
        <v>3</v>
      </c>
      <c r="U7">
        <v>125</v>
      </c>
      <c r="V7">
        <v>436.4619422572178</v>
      </c>
      <c r="W7">
        <v>168.55015135702575</v>
      </c>
      <c r="X7">
        <v>17</v>
      </c>
      <c r="Y7">
        <v>7.3529411764705879</v>
      </c>
      <c r="Z7">
        <v>82</v>
      </c>
      <c r="AA7">
        <v>1.524390243902439</v>
      </c>
      <c r="AC7">
        <v>1.4705882352941178</v>
      </c>
      <c r="AF7" t="s">
        <v>14</v>
      </c>
      <c r="AG7" s="2" t="s">
        <v>22</v>
      </c>
      <c r="AH7" t="s">
        <v>3</v>
      </c>
      <c r="AI7">
        <v>98</v>
      </c>
      <c r="AJ7">
        <v>350.13201320132021</v>
      </c>
      <c r="AK7">
        <v>151.88048722018178</v>
      </c>
      <c r="AL7">
        <v>14</v>
      </c>
      <c r="AM7">
        <v>7</v>
      </c>
      <c r="AN7">
        <v>78</v>
      </c>
      <c r="AO7">
        <v>1.2564102564102564</v>
      </c>
      <c r="AQ7">
        <v>1.4000000000000001</v>
      </c>
    </row>
    <row r="8" spans="1:43" x14ac:dyDescent="0.25">
      <c r="A8" t="s">
        <v>2</v>
      </c>
      <c r="B8" s="2" t="s">
        <v>22</v>
      </c>
      <c r="C8" t="s">
        <v>7</v>
      </c>
      <c r="D8">
        <v>58</v>
      </c>
      <c r="E8">
        <v>426.31693989071039</v>
      </c>
      <c r="F8">
        <v>172.99190118304432</v>
      </c>
      <c r="G8">
        <v>9</v>
      </c>
      <c r="H8">
        <v>6.4444444444444446</v>
      </c>
      <c r="K8">
        <v>6.4444444444444446</v>
      </c>
      <c r="N8">
        <v>1.6111111111111112</v>
      </c>
      <c r="R8" t="s">
        <v>13</v>
      </c>
      <c r="S8" s="2" t="s">
        <v>22</v>
      </c>
      <c r="T8" t="s">
        <v>7</v>
      </c>
      <c r="U8">
        <v>125</v>
      </c>
      <c r="V8">
        <v>436.4619422572178</v>
      </c>
      <c r="W8">
        <v>168.55015135702575</v>
      </c>
      <c r="X8">
        <v>15</v>
      </c>
      <c r="Y8">
        <v>8.3333333333333339</v>
      </c>
      <c r="AC8">
        <v>1.6666666666666667</v>
      </c>
      <c r="AF8" t="s">
        <v>14</v>
      </c>
      <c r="AG8" s="2" t="s">
        <v>22</v>
      </c>
      <c r="AH8" t="s">
        <v>7</v>
      </c>
      <c r="AI8">
        <v>98</v>
      </c>
      <c r="AJ8">
        <v>350.13201320132021</v>
      </c>
      <c r="AK8">
        <v>151.88048722018178</v>
      </c>
      <c r="AL8">
        <v>15</v>
      </c>
      <c r="AM8">
        <v>6.5333333333333332</v>
      </c>
      <c r="AQ8">
        <v>1.3066666666666669</v>
      </c>
    </row>
    <row r="9" spans="1:43" x14ac:dyDescent="0.25">
      <c r="A9" t="s">
        <v>2</v>
      </c>
      <c r="B9" s="2" t="s">
        <v>22</v>
      </c>
      <c r="C9" t="s">
        <v>8</v>
      </c>
      <c r="D9">
        <v>58</v>
      </c>
      <c r="E9">
        <v>426.31693989071039</v>
      </c>
      <c r="F9">
        <v>172.99190118304432</v>
      </c>
      <c r="G9">
        <v>11</v>
      </c>
      <c r="H9">
        <v>5.2727272727272725</v>
      </c>
      <c r="K9">
        <v>5.2727272727272725</v>
      </c>
      <c r="N9">
        <v>1.3181818181818181</v>
      </c>
      <c r="R9" t="s">
        <v>13</v>
      </c>
      <c r="S9" s="2" t="s">
        <v>22</v>
      </c>
      <c r="T9" t="s">
        <v>8</v>
      </c>
      <c r="U9">
        <v>125</v>
      </c>
      <c r="V9">
        <v>436.4619422572178</v>
      </c>
      <c r="W9">
        <v>168.55015135702575</v>
      </c>
      <c r="X9">
        <v>15</v>
      </c>
      <c r="Y9">
        <v>8.3333333333333339</v>
      </c>
      <c r="AC9">
        <v>1.6666666666666667</v>
      </c>
      <c r="AF9" t="s">
        <v>14</v>
      </c>
      <c r="AG9" s="2" t="s">
        <v>22</v>
      </c>
      <c r="AH9" t="s">
        <v>8</v>
      </c>
      <c r="AI9">
        <v>98</v>
      </c>
      <c r="AJ9">
        <v>350.13201320132021</v>
      </c>
      <c r="AK9">
        <v>151.88048722018178</v>
      </c>
      <c r="AL9">
        <v>17</v>
      </c>
      <c r="AM9">
        <v>5.7647058823529411</v>
      </c>
      <c r="AQ9">
        <v>1.1529411764705884</v>
      </c>
    </row>
    <row r="10" spans="1:43" x14ac:dyDescent="0.25">
      <c r="A10" t="s">
        <v>2</v>
      </c>
      <c r="B10" s="2" t="s">
        <v>22</v>
      </c>
      <c r="C10" t="s">
        <v>9</v>
      </c>
      <c r="D10">
        <v>58</v>
      </c>
      <c r="E10">
        <v>426.31693989071039</v>
      </c>
      <c r="F10">
        <v>172.99190118304432</v>
      </c>
      <c r="G10">
        <v>0</v>
      </c>
      <c r="H10" t="e">
        <v>#DIV/0!</v>
      </c>
      <c r="R10" t="s">
        <v>13</v>
      </c>
      <c r="S10" s="2" t="s">
        <v>22</v>
      </c>
      <c r="T10" t="s">
        <v>9</v>
      </c>
      <c r="U10">
        <v>125</v>
      </c>
      <c r="V10">
        <v>436.4619422572178</v>
      </c>
      <c r="W10">
        <v>168.55015135702575</v>
      </c>
      <c r="X10">
        <v>20</v>
      </c>
      <c r="Y10">
        <v>6.25</v>
      </c>
      <c r="AC10">
        <v>1.25</v>
      </c>
      <c r="AF10" t="s">
        <v>14</v>
      </c>
      <c r="AG10" s="2" t="s">
        <v>22</v>
      </c>
      <c r="AH10" t="s">
        <v>9</v>
      </c>
      <c r="AI10">
        <v>98</v>
      </c>
      <c r="AJ10">
        <v>350.13201320132021</v>
      </c>
      <c r="AK10">
        <v>151.88048722018178</v>
      </c>
      <c r="AL10">
        <v>15</v>
      </c>
      <c r="AM10">
        <v>6.5333333333333332</v>
      </c>
      <c r="AQ10">
        <v>1.3066666666666669</v>
      </c>
    </row>
    <row r="11" spans="1:43" x14ac:dyDescent="0.25">
      <c r="A11" t="s">
        <v>2</v>
      </c>
      <c r="B11" s="2" t="s">
        <v>22</v>
      </c>
      <c r="C11" t="s">
        <v>10</v>
      </c>
      <c r="D11">
        <v>58</v>
      </c>
      <c r="E11">
        <v>426.31693989071039</v>
      </c>
      <c r="F11">
        <v>172.99190118304432</v>
      </c>
      <c r="G11">
        <v>13</v>
      </c>
      <c r="H11">
        <v>4.4615384615384617</v>
      </c>
      <c r="K11">
        <v>4.4615384615384617</v>
      </c>
      <c r="N11">
        <v>1.1153846153846154</v>
      </c>
      <c r="R11" t="s">
        <v>13</v>
      </c>
      <c r="S11" s="2" t="s">
        <v>22</v>
      </c>
      <c r="T11" t="s">
        <v>10</v>
      </c>
      <c r="U11">
        <v>125</v>
      </c>
      <c r="V11">
        <v>436.4619422572178</v>
      </c>
      <c r="W11">
        <v>168.55015135702575</v>
      </c>
      <c r="X11">
        <v>15</v>
      </c>
      <c r="Y11">
        <v>8.3333333333333339</v>
      </c>
      <c r="AC11">
        <v>1.6666666666666667</v>
      </c>
      <c r="AF11" t="s">
        <v>14</v>
      </c>
      <c r="AG11" s="2" t="s">
        <v>22</v>
      </c>
      <c r="AH11" t="s">
        <v>10</v>
      </c>
      <c r="AI11">
        <v>98</v>
      </c>
      <c r="AJ11">
        <v>350.13201320132021</v>
      </c>
      <c r="AK11">
        <v>151.88048722018178</v>
      </c>
      <c r="AL11">
        <v>17</v>
      </c>
      <c r="AM11">
        <v>5.7647058823529411</v>
      </c>
      <c r="AQ11">
        <v>1.1529411764705884</v>
      </c>
    </row>
    <row r="12" spans="1:43" x14ac:dyDescent="0.25">
      <c r="A12" t="s">
        <v>2</v>
      </c>
      <c r="B12" s="3" t="s">
        <v>11</v>
      </c>
      <c r="C12" t="s">
        <v>3</v>
      </c>
      <c r="D12">
        <v>42</v>
      </c>
      <c r="E12">
        <v>434.95035460992909</v>
      </c>
      <c r="F12">
        <v>170.47192210366157</v>
      </c>
      <c r="G12">
        <v>6</v>
      </c>
      <c r="H12">
        <v>7</v>
      </c>
      <c r="I12">
        <v>53</v>
      </c>
      <c r="J12">
        <v>0.79245283018867929</v>
      </c>
      <c r="K12">
        <v>7</v>
      </c>
      <c r="N12">
        <v>1.4000000000000001</v>
      </c>
      <c r="R12" t="s">
        <v>13</v>
      </c>
      <c r="S12" s="3" t="s">
        <v>11</v>
      </c>
      <c r="T12" t="s">
        <v>3</v>
      </c>
      <c r="U12">
        <v>54</v>
      </c>
      <c r="V12">
        <v>456.35632183908041</v>
      </c>
      <c r="W12">
        <v>196.32778675501046</v>
      </c>
      <c r="X12">
        <v>14</v>
      </c>
      <c r="Y12">
        <v>3.8571428571428572</v>
      </c>
      <c r="Z12">
        <v>59</v>
      </c>
      <c r="AA12">
        <v>0.9152542372881356</v>
      </c>
      <c r="AC12">
        <v>0.77142857142857146</v>
      </c>
      <c r="AF12" t="s">
        <v>14</v>
      </c>
      <c r="AG12" s="3" t="s">
        <v>11</v>
      </c>
      <c r="AH12" t="s">
        <v>3</v>
      </c>
      <c r="AI12">
        <v>57</v>
      </c>
      <c r="AJ12">
        <v>382.58469945355188</v>
      </c>
      <c r="AK12">
        <v>171.86354035318908</v>
      </c>
      <c r="AL12">
        <v>12</v>
      </c>
      <c r="AM12">
        <v>4.75</v>
      </c>
      <c r="AN12">
        <v>62</v>
      </c>
      <c r="AO12">
        <v>0.91935483870967738</v>
      </c>
      <c r="AQ12">
        <v>0.95000000000000007</v>
      </c>
    </row>
    <row r="13" spans="1:43" x14ac:dyDescent="0.25">
      <c r="A13" t="s">
        <v>2</v>
      </c>
      <c r="B13" s="3" t="s">
        <v>11</v>
      </c>
      <c r="C13" t="s">
        <v>7</v>
      </c>
      <c r="D13">
        <v>42</v>
      </c>
      <c r="E13">
        <v>434.95035460992909</v>
      </c>
      <c r="F13">
        <v>170.47192210366157</v>
      </c>
      <c r="G13">
        <v>11</v>
      </c>
      <c r="H13">
        <v>3.8181818181818183</v>
      </c>
      <c r="K13">
        <v>3.8181818181818183</v>
      </c>
      <c r="N13">
        <v>0.76363636363636367</v>
      </c>
      <c r="R13" t="s">
        <v>13</v>
      </c>
      <c r="S13" s="3" t="s">
        <v>11</v>
      </c>
      <c r="T13" t="s">
        <v>7</v>
      </c>
      <c r="U13">
        <v>54</v>
      </c>
      <c r="V13">
        <v>456.35632183908041</v>
      </c>
      <c r="W13">
        <v>196.32778675501046</v>
      </c>
      <c r="X13">
        <v>9</v>
      </c>
      <c r="Y13">
        <v>6</v>
      </c>
      <c r="AC13">
        <v>1.2000000000000002</v>
      </c>
      <c r="AF13" t="s">
        <v>14</v>
      </c>
      <c r="AG13" s="3" t="s">
        <v>11</v>
      </c>
      <c r="AH13" t="s">
        <v>7</v>
      </c>
      <c r="AI13">
        <v>57</v>
      </c>
      <c r="AJ13">
        <v>382.58469945355188</v>
      </c>
      <c r="AK13">
        <v>171.86354035318908</v>
      </c>
      <c r="AL13">
        <v>11</v>
      </c>
      <c r="AM13">
        <v>5.1818181818181817</v>
      </c>
      <c r="AQ13">
        <v>1.0363636363636364</v>
      </c>
    </row>
    <row r="14" spans="1:43" x14ac:dyDescent="0.25">
      <c r="A14" t="s">
        <v>2</v>
      </c>
      <c r="B14" s="3" t="s">
        <v>11</v>
      </c>
      <c r="C14" t="s">
        <v>8</v>
      </c>
      <c r="D14">
        <v>42</v>
      </c>
      <c r="E14">
        <v>434.95035460992909</v>
      </c>
      <c r="F14">
        <v>170.47192210366157</v>
      </c>
      <c r="G14">
        <v>13</v>
      </c>
      <c r="H14">
        <v>3.2307692307692308</v>
      </c>
      <c r="K14">
        <v>3.2307692307692308</v>
      </c>
      <c r="N14">
        <v>0.64615384615384619</v>
      </c>
      <c r="R14" t="s">
        <v>13</v>
      </c>
      <c r="S14" s="3" t="s">
        <v>11</v>
      </c>
      <c r="T14" t="s">
        <v>8</v>
      </c>
      <c r="U14">
        <v>54</v>
      </c>
      <c r="V14">
        <v>456.35632183908041</v>
      </c>
      <c r="W14">
        <v>196.32778675501046</v>
      </c>
      <c r="X14">
        <v>9</v>
      </c>
      <c r="Y14">
        <v>6</v>
      </c>
      <c r="AC14">
        <v>1.2000000000000002</v>
      </c>
      <c r="AF14" t="s">
        <v>14</v>
      </c>
      <c r="AG14" s="3" t="s">
        <v>11</v>
      </c>
      <c r="AH14" t="s">
        <v>8</v>
      </c>
      <c r="AI14">
        <v>57</v>
      </c>
      <c r="AJ14">
        <v>382.58469945355188</v>
      </c>
      <c r="AK14">
        <v>171.86354035318908</v>
      </c>
      <c r="AL14">
        <v>13</v>
      </c>
      <c r="AM14">
        <v>4.384615384615385</v>
      </c>
      <c r="AQ14">
        <v>0.87692307692307692</v>
      </c>
    </row>
    <row r="15" spans="1:43" x14ac:dyDescent="0.25">
      <c r="A15" t="s">
        <v>2</v>
      </c>
      <c r="B15" s="3" t="s">
        <v>11</v>
      </c>
      <c r="C15" t="s">
        <v>9</v>
      </c>
      <c r="D15">
        <v>42</v>
      </c>
      <c r="E15">
        <v>434.95035460992909</v>
      </c>
      <c r="F15">
        <v>170.47192210366157</v>
      </c>
      <c r="G15">
        <v>12</v>
      </c>
      <c r="H15">
        <v>3.5</v>
      </c>
      <c r="K15">
        <v>3.5</v>
      </c>
      <c r="N15">
        <v>0.70000000000000007</v>
      </c>
      <c r="R15" t="s">
        <v>13</v>
      </c>
      <c r="S15" s="3" t="s">
        <v>11</v>
      </c>
      <c r="T15" t="s">
        <v>9</v>
      </c>
      <c r="U15">
        <v>54</v>
      </c>
      <c r="V15">
        <v>456.35632183908041</v>
      </c>
      <c r="W15">
        <v>196.32778675501046</v>
      </c>
      <c r="X15">
        <v>16</v>
      </c>
      <c r="Y15">
        <v>3.375</v>
      </c>
      <c r="AC15">
        <v>0.67500000000000004</v>
      </c>
      <c r="AF15" t="s">
        <v>14</v>
      </c>
      <c r="AG15" s="3" t="s">
        <v>11</v>
      </c>
      <c r="AH15" t="s">
        <v>9</v>
      </c>
      <c r="AI15">
        <v>57</v>
      </c>
      <c r="AJ15">
        <v>382.58469945355188</v>
      </c>
      <c r="AK15">
        <v>171.86354035318908</v>
      </c>
      <c r="AL15">
        <v>13</v>
      </c>
      <c r="AM15">
        <v>4.384615384615385</v>
      </c>
      <c r="AQ15">
        <v>0.87692307692307692</v>
      </c>
    </row>
    <row r="16" spans="1:43" x14ac:dyDescent="0.25">
      <c r="A16" t="s">
        <v>2</v>
      </c>
      <c r="B16" s="3" t="s">
        <v>11</v>
      </c>
      <c r="C16" t="s">
        <v>10</v>
      </c>
      <c r="D16">
        <v>42</v>
      </c>
      <c r="E16">
        <v>434.95035460992909</v>
      </c>
      <c r="F16">
        <v>170.47192210366157</v>
      </c>
      <c r="G16">
        <v>11</v>
      </c>
      <c r="H16">
        <v>3.8181818181818183</v>
      </c>
      <c r="K16">
        <v>3.8181818181818183</v>
      </c>
      <c r="N16">
        <v>0.76363636363636367</v>
      </c>
      <c r="R16" t="s">
        <v>13</v>
      </c>
      <c r="S16" s="3" t="s">
        <v>11</v>
      </c>
      <c r="T16" t="s">
        <v>10</v>
      </c>
      <c r="U16">
        <v>54</v>
      </c>
      <c r="V16">
        <v>456.35632183908041</v>
      </c>
      <c r="W16">
        <v>196.32778675501046</v>
      </c>
      <c r="X16">
        <v>11</v>
      </c>
      <c r="Y16">
        <v>4.9090909090909092</v>
      </c>
      <c r="AC16">
        <v>0.98181818181818192</v>
      </c>
      <c r="AF16" t="s">
        <v>14</v>
      </c>
      <c r="AG16" s="3" t="s">
        <v>11</v>
      </c>
      <c r="AH16" t="s">
        <v>10</v>
      </c>
      <c r="AI16">
        <v>57</v>
      </c>
      <c r="AJ16">
        <v>382.58469945355188</v>
      </c>
      <c r="AK16">
        <v>171.86354035318908</v>
      </c>
      <c r="AL16">
        <v>13</v>
      </c>
      <c r="AM16">
        <v>4.384615384615385</v>
      </c>
      <c r="AQ16">
        <v>0.87692307692307692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8DE4F-6504-47A6-AFCC-20A3848FC3CC}">
  <dimension ref="A1:N47"/>
  <sheetViews>
    <sheetView tabSelected="1" workbookViewId="0">
      <selection activeCell="O15" sqref="O15"/>
    </sheetView>
  </sheetViews>
  <sheetFormatPr defaultRowHeight="15" x14ac:dyDescent="0.25"/>
  <cols>
    <col min="1" max="1" width="11.7109375" customWidth="1"/>
    <col min="2" max="2" width="16.28515625" customWidth="1"/>
  </cols>
  <sheetData>
    <row r="1" spans="1:14" x14ac:dyDescent="0.25">
      <c r="A1" t="s">
        <v>29</v>
      </c>
      <c r="B1" t="s">
        <v>28</v>
      </c>
      <c r="C1" t="s">
        <v>19</v>
      </c>
      <c r="D1" t="s">
        <v>50</v>
      </c>
      <c r="E1" t="s">
        <v>51</v>
      </c>
      <c r="F1" t="s">
        <v>52</v>
      </c>
      <c r="G1" t="s">
        <v>32</v>
      </c>
      <c r="H1" t="s">
        <v>53</v>
      </c>
      <c r="I1" t="s">
        <v>54</v>
      </c>
      <c r="J1" t="s">
        <v>55</v>
      </c>
      <c r="K1" t="s">
        <v>56</v>
      </c>
      <c r="L1" t="s">
        <v>56</v>
      </c>
      <c r="M1" t="s">
        <v>56</v>
      </c>
    </row>
    <row r="2" spans="1:14" x14ac:dyDescent="0.25"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</row>
    <row r="3" spans="1:14" x14ac:dyDescent="0.25">
      <c r="A3" t="s">
        <v>2</v>
      </c>
      <c r="B3" s="1" t="s">
        <v>1</v>
      </c>
      <c r="C3" t="s">
        <v>3</v>
      </c>
      <c r="D3">
        <f>[1]Gelege!$J$2</f>
        <v>1.098360655737705</v>
      </c>
      <c r="E3">
        <f>[1]Gelege!D2</f>
        <v>67</v>
      </c>
      <c r="F3">
        <f>[1]Gelege!G2/[1]Emergenz!AZ3</f>
        <v>0.5</v>
      </c>
      <c r="G3">
        <f>[1]Mortalität!G2</f>
        <v>40</v>
      </c>
      <c r="H3">
        <v>18.63</v>
      </c>
      <c r="I3">
        <f>D3*E3*F3</f>
        <v>36.795081967213122</v>
      </c>
      <c r="J3">
        <f>1-(G3/100)</f>
        <v>0.6</v>
      </c>
      <c r="K3">
        <f>1/H3</f>
        <v>5.3676865271068172E-2</v>
      </c>
      <c r="L3">
        <f>I3*J3</f>
        <v>22.077049180327872</v>
      </c>
      <c r="M3">
        <f>POWER(L3,K3)</f>
        <v>1.1806972217952236</v>
      </c>
    </row>
    <row r="4" spans="1:14" x14ac:dyDescent="0.25">
      <c r="A4" t="s">
        <v>2</v>
      </c>
      <c r="B4" s="1" t="s">
        <v>1</v>
      </c>
      <c r="C4" t="s">
        <v>7</v>
      </c>
      <c r="D4">
        <f>[1]Gelege!$J$2</f>
        <v>1.098360655737705</v>
      </c>
      <c r="E4">
        <f>[1]Gelege!D3</f>
        <v>67</v>
      </c>
      <c r="F4">
        <f>[1]Gelege!G3/[1]Emergenz!AZ4</f>
        <v>0.39285714285714285</v>
      </c>
      <c r="G4">
        <f>[1]Mortalität!G3</f>
        <v>6.666666666666667</v>
      </c>
      <c r="H4">
        <v>17.850000000000001</v>
      </c>
      <c r="I4">
        <f t="shared" ref="I4:I17" si="0">D4*E4*F4</f>
        <v>28.910421545667454</v>
      </c>
      <c r="J4">
        <f t="shared" ref="J4:J17" si="1">1-(G4/100)</f>
        <v>0.93333333333333335</v>
      </c>
      <c r="K4">
        <f t="shared" ref="K4:K17" si="2">1/H4</f>
        <v>5.6022408963585429E-2</v>
      </c>
      <c r="L4">
        <f t="shared" ref="L4:L12" si="3">I4*J4</f>
        <v>26.983060109289625</v>
      </c>
      <c r="M4">
        <f t="shared" ref="M4:M11" si="4">POWER(L4,K4)</f>
        <v>1.2027439375644005</v>
      </c>
    </row>
    <row r="5" spans="1:14" x14ac:dyDescent="0.25">
      <c r="A5" t="s">
        <v>2</v>
      </c>
      <c r="B5" s="1" t="s">
        <v>1</v>
      </c>
      <c r="C5" t="s">
        <v>8</v>
      </c>
      <c r="D5">
        <f>[1]Gelege!$J$2</f>
        <v>1.098360655737705</v>
      </c>
      <c r="E5">
        <f>[1]Gelege!D4</f>
        <v>67</v>
      </c>
      <c r="F5">
        <f>[1]Gelege!G4/[1]Emergenz!AZ5</f>
        <v>0.55172413793103448</v>
      </c>
      <c r="G5">
        <f>[1]Mortalität!G4</f>
        <v>3.3333333333333335</v>
      </c>
      <c r="H5">
        <v>19.739999999999998</v>
      </c>
      <c r="I5">
        <f t="shared" si="0"/>
        <v>40.601469756924821</v>
      </c>
      <c r="J5">
        <f t="shared" si="1"/>
        <v>0.96666666666666667</v>
      </c>
      <c r="K5">
        <f t="shared" si="2"/>
        <v>5.0658561296859174E-2</v>
      </c>
      <c r="L5">
        <f t="shared" si="3"/>
        <v>39.248087431693996</v>
      </c>
      <c r="M5">
        <f t="shared" si="4"/>
        <v>1.2043162658269919</v>
      </c>
    </row>
    <row r="6" spans="1:14" x14ac:dyDescent="0.25">
      <c r="A6" t="s">
        <v>2</v>
      </c>
      <c r="B6" s="1" t="s">
        <v>1</v>
      </c>
      <c r="C6" t="s">
        <v>9</v>
      </c>
      <c r="D6">
        <f>[1]Gelege!$J$2</f>
        <v>1.098360655737705</v>
      </c>
      <c r="E6">
        <f>[1]Gelege!D5</f>
        <v>67</v>
      </c>
      <c r="F6">
        <f>[1]Gelege!G5/[1]Emergenz!AZ6</f>
        <v>0.44827586206896552</v>
      </c>
      <c r="G6">
        <f>[1]Mortalität!G5</f>
        <v>3.3333333333333335</v>
      </c>
      <c r="H6">
        <v>19.05</v>
      </c>
      <c r="I6">
        <f t="shared" si="0"/>
        <v>32.988694177501422</v>
      </c>
      <c r="J6">
        <f t="shared" si="1"/>
        <v>0.96666666666666667</v>
      </c>
      <c r="K6">
        <f t="shared" si="2"/>
        <v>5.2493438320209973E-2</v>
      </c>
      <c r="L6">
        <f t="shared" si="3"/>
        <v>31.889071038251377</v>
      </c>
      <c r="M6">
        <f t="shared" si="4"/>
        <v>1.1993096596537502</v>
      </c>
    </row>
    <row r="7" spans="1:14" x14ac:dyDescent="0.25">
      <c r="A7" t="s">
        <v>2</v>
      </c>
      <c r="B7" s="1" t="s">
        <v>1</v>
      </c>
      <c r="C7" t="s">
        <v>10</v>
      </c>
      <c r="D7">
        <f>[1]Gelege!$J$2</f>
        <v>1.098360655737705</v>
      </c>
      <c r="E7">
        <f>[1]Gelege!D6</f>
        <v>67</v>
      </c>
      <c r="F7">
        <f>[1]Gelege!G6/[1]Emergenz!AZ7</f>
        <v>0.48</v>
      </c>
      <c r="G7">
        <f>[1]Mortalität!G6</f>
        <v>16.666666666666664</v>
      </c>
      <c r="H7">
        <v>18.399999999999999</v>
      </c>
      <c r="I7">
        <f t="shared" si="0"/>
        <v>35.323278688524596</v>
      </c>
      <c r="J7">
        <f t="shared" si="1"/>
        <v>0.83333333333333337</v>
      </c>
      <c r="K7">
        <f t="shared" si="2"/>
        <v>5.4347826086956527E-2</v>
      </c>
      <c r="L7">
        <f t="shared" si="3"/>
        <v>29.436065573770499</v>
      </c>
      <c r="M7">
        <f t="shared" si="4"/>
        <v>1.201795080275148</v>
      </c>
      <c r="N7">
        <f>AVERAGE(M3:M7)</f>
        <v>1.1977724330231028</v>
      </c>
    </row>
    <row r="8" spans="1:14" x14ac:dyDescent="0.25">
      <c r="A8" t="s">
        <v>2</v>
      </c>
      <c r="B8" s="2" t="s">
        <v>22</v>
      </c>
      <c r="C8" t="s">
        <v>3</v>
      </c>
      <c r="D8">
        <f>[1]Gelege!$J$7</f>
        <v>1.288888888888889</v>
      </c>
      <c r="E8">
        <f>[1]Gelege!D7</f>
        <v>58</v>
      </c>
      <c r="F8">
        <f>[1]Gelege!G7/[1]Emergenz!AZ8</f>
        <v>0.52173913043478259</v>
      </c>
      <c r="G8">
        <f>[1]Mortalität!G7</f>
        <v>23.333333333333332</v>
      </c>
      <c r="H8">
        <v>19.329999999999998</v>
      </c>
      <c r="I8">
        <f t="shared" si="0"/>
        <v>39.002898550724638</v>
      </c>
      <c r="J8">
        <f t="shared" si="1"/>
        <v>0.76666666666666672</v>
      </c>
      <c r="K8">
        <f t="shared" si="2"/>
        <v>5.1733057423693746E-2</v>
      </c>
      <c r="L8">
        <f t="shared" si="3"/>
        <v>29.902222222222225</v>
      </c>
      <c r="M8">
        <f t="shared" si="4"/>
        <v>1.1921822516504526</v>
      </c>
    </row>
    <row r="9" spans="1:14" x14ac:dyDescent="0.25">
      <c r="A9" t="s">
        <v>2</v>
      </c>
      <c r="B9" s="2" t="s">
        <v>22</v>
      </c>
      <c r="C9" t="s">
        <v>7</v>
      </c>
      <c r="D9">
        <f>[1]Gelege!$J$7</f>
        <v>1.288888888888889</v>
      </c>
      <c r="E9">
        <f>[1]Gelege!D8</f>
        <v>58</v>
      </c>
      <c r="F9">
        <f>[1]Gelege!G8/[1]Emergenz!AZ9</f>
        <v>0.33333333333333331</v>
      </c>
      <c r="G9">
        <f>[1]Mortalität!G8</f>
        <v>10</v>
      </c>
      <c r="H9">
        <v>18.13</v>
      </c>
      <c r="I9">
        <f t="shared" si="0"/>
        <v>24.918518518518518</v>
      </c>
      <c r="J9">
        <f t="shared" si="1"/>
        <v>0.9</v>
      </c>
      <c r="K9">
        <f t="shared" si="2"/>
        <v>5.5157198014340873E-2</v>
      </c>
      <c r="L9">
        <f t="shared" si="3"/>
        <v>22.426666666666666</v>
      </c>
      <c r="M9">
        <f t="shared" si="4"/>
        <v>1.1871467217872469</v>
      </c>
    </row>
    <row r="10" spans="1:14" x14ac:dyDescent="0.25">
      <c r="A10" t="s">
        <v>2</v>
      </c>
      <c r="B10" s="2" t="s">
        <v>22</v>
      </c>
      <c r="C10" t="s">
        <v>8</v>
      </c>
      <c r="D10">
        <f>[1]Gelege!$J$7</f>
        <v>1.288888888888889</v>
      </c>
      <c r="E10">
        <f>[1]Gelege!D9</f>
        <v>58</v>
      </c>
      <c r="F10">
        <f>[1]Gelege!G9/[1]Emergenz!AZ10</f>
        <v>0.40740740740740738</v>
      </c>
      <c r="G10">
        <f>[1]Mortalität!G9</f>
        <v>10</v>
      </c>
      <c r="H10">
        <v>19.07</v>
      </c>
      <c r="I10">
        <f t="shared" si="0"/>
        <v>30.4559670781893</v>
      </c>
      <c r="J10">
        <f t="shared" si="1"/>
        <v>0.9</v>
      </c>
      <c r="K10">
        <f t="shared" si="2"/>
        <v>5.2438384897745147E-2</v>
      </c>
      <c r="L10">
        <f t="shared" si="3"/>
        <v>27.410370370370369</v>
      </c>
      <c r="M10">
        <f t="shared" si="4"/>
        <v>1.1896026834471198</v>
      </c>
    </row>
    <row r="11" spans="1:14" x14ac:dyDescent="0.25">
      <c r="A11" t="s">
        <v>2</v>
      </c>
      <c r="B11" s="2" t="s">
        <v>22</v>
      </c>
      <c r="C11" t="s">
        <v>9</v>
      </c>
      <c r="D11">
        <f>[1]Gelege!$J$7</f>
        <v>1.288888888888889</v>
      </c>
      <c r="E11">
        <f>[1]Gelege!D10</f>
        <v>58</v>
      </c>
      <c r="F11" t="e">
        <f>[1]Gelege!G10/[1]Emergenz!AZ11</f>
        <v>#DIV/0!</v>
      </c>
      <c r="G11">
        <f>[1]Mortalität!G10</f>
        <v>100</v>
      </c>
      <c r="I11" t="e">
        <f t="shared" si="0"/>
        <v>#DIV/0!</v>
      </c>
      <c r="J11">
        <f t="shared" si="1"/>
        <v>0</v>
      </c>
      <c r="K11" t="e">
        <f t="shared" si="2"/>
        <v>#DIV/0!</v>
      </c>
      <c r="L11" t="e">
        <f t="shared" si="3"/>
        <v>#DIV/0!</v>
      </c>
      <c r="M11" t="e">
        <f t="shared" si="4"/>
        <v>#DIV/0!</v>
      </c>
    </row>
    <row r="12" spans="1:14" x14ac:dyDescent="0.25">
      <c r="A12" t="s">
        <v>2</v>
      </c>
      <c r="B12" s="2" t="s">
        <v>22</v>
      </c>
      <c r="C12" t="s">
        <v>10</v>
      </c>
      <c r="D12">
        <f>[1]Gelege!$J$7</f>
        <v>1.288888888888889</v>
      </c>
      <c r="E12">
        <f>[1]Gelege!D11</f>
        <v>58</v>
      </c>
      <c r="F12">
        <f>[1]Gelege!G11/[1]Emergenz!AZ12</f>
        <v>0.52</v>
      </c>
      <c r="G12">
        <f>[1]Mortalität!G11</f>
        <v>16.666666666666664</v>
      </c>
      <c r="H12">
        <v>18.63</v>
      </c>
      <c r="I12">
        <f t="shared" si="0"/>
        <v>38.872888888888895</v>
      </c>
      <c r="J12">
        <f t="shared" si="1"/>
        <v>0.83333333333333337</v>
      </c>
      <c r="K12">
        <f t="shared" si="2"/>
        <v>5.3676865271068172E-2</v>
      </c>
      <c r="L12">
        <f t="shared" si="3"/>
        <v>32.394074074074084</v>
      </c>
      <c r="M12">
        <f>POWER(L12,K12)</f>
        <v>1.2052497690840807</v>
      </c>
      <c r="N12" t="e">
        <f>AVERAGE(M8:M12)</f>
        <v>#DIV/0!</v>
      </c>
    </row>
    <row r="13" spans="1:14" x14ac:dyDescent="0.25">
      <c r="A13" t="s">
        <v>2</v>
      </c>
      <c r="B13" s="3" t="s">
        <v>11</v>
      </c>
      <c r="C13" t="s">
        <v>3</v>
      </c>
      <c r="D13">
        <f>[1]Gelege!$J$17</f>
        <v>0.79245283018867929</v>
      </c>
      <c r="E13">
        <f>[1]Gelege!D12</f>
        <v>68</v>
      </c>
      <c r="F13">
        <f>[1]Gelege!G12/[1]Emergenz!AZ13</f>
        <v>0.66666666666666663</v>
      </c>
      <c r="G13">
        <f>[1]Mortalität!G12</f>
        <v>60</v>
      </c>
      <c r="H13">
        <v>18.760000000000002</v>
      </c>
      <c r="I13">
        <f t="shared" si="0"/>
        <v>35.924528301886795</v>
      </c>
      <c r="J13">
        <f t="shared" si="1"/>
        <v>0.4</v>
      </c>
      <c r="K13">
        <f t="shared" si="2"/>
        <v>5.3304904051172705E-2</v>
      </c>
      <c r="L13">
        <f>I13*J13</f>
        <v>14.369811320754719</v>
      </c>
      <c r="M13">
        <f>POWER(L13,K13)</f>
        <v>1.1526509644749072</v>
      </c>
    </row>
    <row r="14" spans="1:14" x14ac:dyDescent="0.25">
      <c r="A14" t="s">
        <v>2</v>
      </c>
      <c r="B14" s="3" t="s">
        <v>11</v>
      </c>
      <c r="C14" t="s">
        <v>7</v>
      </c>
      <c r="D14">
        <f>[1]Gelege!$J$17</f>
        <v>0.79245283018867929</v>
      </c>
      <c r="E14">
        <f>[1]Gelege!D13</f>
        <v>68</v>
      </c>
      <c r="F14">
        <f>[1]Gelege!G13/[1]Emergenz!AZ14</f>
        <v>0.65517241379310343</v>
      </c>
      <c r="G14">
        <f>[1]Mortalität!G13</f>
        <v>3.3333333333333335</v>
      </c>
      <c r="H14">
        <v>18.2</v>
      </c>
      <c r="I14">
        <f t="shared" si="0"/>
        <v>35.305139882888746</v>
      </c>
      <c r="J14">
        <f t="shared" si="1"/>
        <v>0.96666666666666667</v>
      </c>
      <c r="K14">
        <f t="shared" si="2"/>
        <v>5.4945054945054944E-2</v>
      </c>
      <c r="L14">
        <f t="shared" ref="L14:L17" si="5">I14*J14</f>
        <v>34.128301886792457</v>
      </c>
      <c r="M14">
        <f t="shared" ref="M14:M17" si="6">POWER(L14,K14)</f>
        <v>1.2140513894016518</v>
      </c>
    </row>
    <row r="15" spans="1:14" x14ac:dyDescent="0.25">
      <c r="A15" t="s">
        <v>2</v>
      </c>
      <c r="B15" s="3" t="s">
        <v>11</v>
      </c>
      <c r="C15" t="s">
        <v>8</v>
      </c>
      <c r="D15">
        <f>[1]Gelege!$J$17</f>
        <v>0.79245283018867929</v>
      </c>
      <c r="E15">
        <f>[1]Gelege!D14</f>
        <v>68</v>
      </c>
      <c r="F15">
        <f>[1]Gelege!G14/[1]Emergenz!AZ15</f>
        <v>0.5</v>
      </c>
      <c r="G15">
        <f>[1]Mortalität!G14</f>
        <v>0</v>
      </c>
      <c r="H15">
        <v>19.29</v>
      </c>
      <c r="I15">
        <f t="shared" si="0"/>
        <v>26.943396226415096</v>
      </c>
      <c r="J15">
        <f t="shared" si="1"/>
        <v>1</v>
      </c>
      <c r="K15">
        <f t="shared" si="2"/>
        <v>5.1840331778123382E-2</v>
      </c>
      <c r="L15">
        <f t="shared" si="5"/>
        <v>26.943396226415096</v>
      </c>
      <c r="M15">
        <f t="shared" si="6"/>
        <v>1.1861923634791394</v>
      </c>
    </row>
    <row r="16" spans="1:14" x14ac:dyDescent="0.25">
      <c r="A16" t="s">
        <v>2</v>
      </c>
      <c r="B16" s="3" t="s">
        <v>11</v>
      </c>
      <c r="C16" t="s">
        <v>9</v>
      </c>
      <c r="D16">
        <f>[1]Gelege!$J$17</f>
        <v>0.79245283018867929</v>
      </c>
      <c r="E16">
        <f>[1]Gelege!D15</f>
        <v>68</v>
      </c>
      <c r="F16">
        <f>[1]Gelege!G15/[1]Emergenz!AZ16</f>
        <v>0.59259259259259256</v>
      </c>
      <c r="G16">
        <f>[1]Mortalität!G15</f>
        <v>10</v>
      </c>
      <c r="H16">
        <v>20.010000000000002</v>
      </c>
      <c r="I16">
        <f t="shared" si="0"/>
        <v>31.932914046121596</v>
      </c>
      <c r="J16">
        <f t="shared" si="1"/>
        <v>0.9</v>
      </c>
      <c r="K16">
        <f t="shared" si="2"/>
        <v>4.9975012493753121E-2</v>
      </c>
      <c r="L16">
        <f t="shared" si="5"/>
        <v>28.739622641509438</v>
      </c>
      <c r="M16">
        <f t="shared" si="6"/>
        <v>1.18273543692894</v>
      </c>
    </row>
    <row r="17" spans="1:14" x14ac:dyDescent="0.25">
      <c r="A17" t="s">
        <v>2</v>
      </c>
      <c r="B17" s="3" t="s">
        <v>11</v>
      </c>
      <c r="C17" t="s">
        <v>10</v>
      </c>
      <c r="D17">
        <f>[1]Gelege!$J$17</f>
        <v>0.79245283018867929</v>
      </c>
      <c r="E17">
        <f>[1]Gelege!D16</f>
        <v>68</v>
      </c>
      <c r="F17">
        <f>[1]Gelege!G16/[1]Emergenz!AZ17</f>
        <v>0.45454545454545453</v>
      </c>
      <c r="G17">
        <f>[1]Mortalität!G16</f>
        <v>26.666666666666668</v>
      </c>
      <c r="H17">
        <v>18.79</v>
      </c>
      <c r="I17">
        <f t="shared" si="0"/>
        <v>24.493996569468269</v>
      </c>
      <c r="J17">
        <f t="shared" si="1"/>
        <v>0.73333333333333339</v>
      </c>
      <c r="K17">
        <f t="shared" si="2"/>
        <v>5.3219797764768498E-2</v>
      </c>
      <c r="L17">
        <f t="shared" si="5"/>
        <v>17.962264150943398</v>
      </c>
      <c r="M17">
        <f t="shared" si="6"/>
        <v>1.1661565150738278</v>
      </c>
      <c r="N17">
        <f>AVERAGE(M13:M17)</f>
        <v>1.1803573338716933</v>
      </c>
    </row>
    <row r="18" spans="1:14" x14ac:dyDescent="0.25">
      <c r="A18" t="s">
        <v>13</v>
      </c>
      <c r="B18" s="1" t="s">
        <v>1</v>
      </c>
      <c r="C18" t="s">
        <v>3</v>
      </c>
      <c r="D18">
        <f>[2]Gelege!$J$2</f>
        <v>1.5121951219512195</v>
      </c>
      <c r="E18">
        <f>[2]Gelege!D17</f>
        <v>54</v>
      </c>
      <c r="F18">
        <f>[2]Gelege!G17/[2]Emergenz!AZ18</f>
        <v>0.5</v>
      </c>
      <c r="G18">
        <f>[2]Mortalität!G17</f>
        <v>6.666666666666667</v>
      </c>
      <c r="H18">
        <v>18.23</v>
      </c>
      <c r="I18">
        <f>D18*E18*F18</f>
        <v>40.829268292682926</v>
      </c>
      <c r="J18">
        <f>1-(G18/100)</f>
        <v>0.93333333333333335</v>
      </c>
      <c r="K18">
        <f>1/H18</f>
        <v>5.4854635216675808E-2</v>
      </c>
      <c r="L18">
        <f>I18*J18</f>
        <v>38.107317073170734</v>
      </c>
      <c r="M18">
        <f>POWER(L18,K18)</f>
        <v>1.2210280408357601</v>
      </c>
    </row>
    <row r="19" spans="1:14" x14ac:dyDescent="0.25">
      <c r="A19" t="s">
        <v>13</v>
      </c>
      <c r="B19" s="1" t="s">
        <v>1</v>
      </c>
      <c r="C19" t="s">
        <v>7</v>
      </c>
      <c r="D19">
        <f>[2]Gelege!$J$2</f>
        <v>1.5121951219512195</v>
      </c>
      <c r="E19">
        <f>[2]Gelege!D18</f>
        <v>54</v>
      </c>
      <c r="F19">
        <f>[2]Gelege!G18/[2]Emergenz!AZ19</f>
        <v>0.36</v>
      </c>
      <c r="G19">
        <f>[2]Mortalität!G18</f>
        <v>16.666666666666664</v>
      </c>
      <c r="H19">
        <v>18.239999999999998</v>
      </c>
      <c r="I19">
        <f t="shared" ref="I19:I32" si="7">D19*E19*F19</f>
        <v>29.397073170731705</v>
      </c>
      <c r="J19">
        <f t="shared" ref="J19:J32" si="8">1-(G19/100)</f>
        <v>0.83333333333333337</v>
      </c>
      <c r="K19">
        <f t="shared" ref="K19:K32" si="9">1/H19</f>
        <v>5.4824561403508776E-2</v>
      </c>
      <c r="L19">
        <f t="shared" ref="L19:L27" si="10">I19*J19</f>
        <v>24.497560975609755</v>
      </c>
      <c r="M19">
        <f t="shared" ref="M19:M26" si="11">POWER(L19,K19)</f>
        <v>1.191675610275045</v>
      </c>
    </row>
    <row r="20" spans="1:14" x14ac:dyDescent="0.25">
      <c r="A20" t="s">
        <v>13</v>
      </c>
      <c r="B20" s="1" t="s">
        <v>1</v>
      </c>
      <c r="C20" t="s">
        <v>8</v>
      </c>
      <c r="D20">
        <f>[2]Gelege!$J$2</f>
        <v>1.5121951219512195</v>
      </c>
      <c r="E20">
        <f>[2]Gelege!D19</f>
        <v>54</v>
      </c>
      <c r="F20">
        <f>[2]Gelege!G19/[2]Emergenz!AZ20</f>
        <v>0.33333333333333331</v>
      </c>
      <c r="G20">
        <f>[2]Mortalität!G19</f>
        <v>10</v>
      </c>
      <c r="H20">
        <v>18.37</v>
      </c>
      <c r="I20">
        <f t="shared" si="7"/>
        <v>27.219512195121951</v>
      </c>
      <c r="J20">
        <f t="shared" si="8"/>
        <v>0.9</v>
      </c>
      <c r="K20">
        <f t="shared" si="9"/>
        <v>5.4436581382689163E-2</v>
      </c>
      <c r="L20">
        <f t="shared" si="10"/>
        <v>24.497560975609755</v>
      </c>
      <c r="M20">
        <f t="shared" si="11"/>
        <v>1.1901976787675443</v>
      </c>
    </row>
    <row r="21" spans="1:14" x14ac:dyDescent="0.25">
      <c r="A21" t="s">
        <v>13</v>
      </c>
      <c r="B21" s="1" t="s">
        <v>1</v>
      </c>
      <c r="C21" t="s">
        <v>9</v>
      </c>
      <c r="D21">
        <f>[2]Gelege!$J$2</f>
        <v>1.5121951219512195</v>
      </c>
      <c r="E21">
        <f>[2]Gelege!D20</f>
        <v>54</v>
      </c>
      <c r="F21">
        <f>[2]Gelege!G20/[2]Emergenz!AZ21</f>
        <v>0.66666666666666663</v>
      </c>
      <c r="G21">
        <f>[2]Mortalität!G20</f>
        <v>20</v>
      </c>
      <c r="H21">
        <v>18.09</v>
      </c>
      <c r="I21">
        <f t="shared" si="7"/>
        <v>54.439024390243901</v>
      </c>
      <c r="J21">
        <f t="shared" si="8"/>
        <v>0.8</v>
      </c>
      <c r="K21">
        <f t="shared" si="9"/>
        <v>5.5279159756771695E-2</v>
      </c>
      <c r="L21">
        <f t="shared" si="10"/>
        <v>43.551219512195125</v>
      </c>
      <c r="M21">
        <f t="shared" si="11"/>
        <v>1.2319768881704805</v>
      </c>
    </row>
    <row r="22" spans="1:14" x14ac:dyDescent="0.25">
      <c r="A22" t="s">
        <v>13</v>
      </c>
      <c r="B22" s="1" t="s">
        <v>1</v>
      </c>
      <c r="C22" t="s">
        <v>10</v>
      </c>
      <c r="D22">
        <f>[2]Gelege!$J$2</f>
        <v>1.5121951219512195</v>
      </c>
      <c r="E22">
        <f>[2]Gelege!D21</f>
        <v>54</v>
      </c>
      <c r="F22">
        <f>[2]Gelege!G21/[2]Emergenz!AZ22</f>
        <v>0.42307692307692307</v>
      </c>
      <c r="G22">
        <f>[2]Mortalität!G21</f>
        <v>13.333333333333334</v>
      </c>
      <c r="H22">
        <v>19.54</v>
      </c>
      <c r="I22">
        <f t="shared" si="7"/>
        <v>34.547842401500937</v>
      </c>
      <c r="J22">
        <f t="shared" si="8"/>
        <v>0.8666666666666667</v>
      </c>
      <c r="K22">
        <f t="shared" si="9"/>
        <v>5.1177072671443197E-2</v>
      </c>
      <c r="L22">
        <f t="shared" si="10"/>
        <v>29.941463414634146</v>
      </c>
      <c r="M22">
        <f t="shared" si="11"/>
        <v>1.1900119752634615</v>
      </c>
      <c r="N22">
        <f>AVERAGE(M18:M22)</f>
        <v>1.2049780386624582</v>
      </c>
    </row>
    <row r="23" spans="1:14" x14ac:dyDescent="0.25">
      <c r="A23" t="s">
        <v>13</v>
      </c>
      <c r="B23" s="2" t="s">
        <v>22</v>
      </c>
      <c r="C23" t="s">
        <v>3</v>
      </c>
      <c r="D23">
        <f>[2]Gelege!$J$7</f>
        <v>1.524390243902439</v>
      </c>
      <c r="E23">
        <f>[2]Gelege!D22</f>
        <v>49</v>
      </c>
      <c r="F23">
        <f>[2]Gelege!G22/[2]Emergenz!AZ23</f>
        <v>0.44</v>
      </c>
      <c r="G23">
        <f>[2]Mortalität!G22</f>
        <v>16.666666666666664</v>
      </c>
      <c r="H23">
        <v>18.12</v>
      </c>
      <c r="I23">
        <f t="shared" si="7"/>
        <v>32.865853658536587</v>
      </c>
      <c r="J23">
        <f t="shared" si="8"/>
        <v>0.83333333333333337</v>
      </c>
      <c r="K23">
        <f t="shared" si="9"/>
        <v>5.518763796909492E-2</v>
      </c>
      <c r="L23">
        <f t="shared" si="10"/>
        <v>27.388211382113823</v>
      </c>
      <c r="M23">
        <f t="shared" si="11"/>
        <v>1.2004269680058164</v>
      </c>
    </row>
    <row r="24" spans="1:14" x14ac:dyDescent="0.25">
      <c r="A24" t="s">
        <v>13</v>
      </c>
      <c r="B24" s="2" t="s">
        <v>22</v>
      </c>
      <c r="C24" t="s">
        <v>7</v>
      </c>
      <c r="D24">
        <f>[2]Gelege!$J$7</f>
        <v>1.524390243902439</v>
      </c>
      <c r="E24">
        <f>[2]Gelege!D23</f>
        <v>49</v>
      </c>
      <c r="F24">
        <f>[2]Gelege!G23/[2]Emergenz!AZ24</f>
        <v>0.39130434782608697</v>
      </c>
      <c r="G24">
        <f>[2]Mortalität!G23</f>
        <v>23.333333333333332</v>
      </c>
      <c r="H24">
        <v>18.920000000000002</v>
      </c>
      <c r="I24">
        <f t="shared" si="7"/>
        <v>29.228525980911986</v>
      </c>
      <c r="J24">
        <f t="shared" si="8"/>
        <v>0.76666666666666672</v>
      </c>
      <c r="K24">
        <f t="shared" si="9"/>
        <v>5.2854122621564477E-2</v>
      </c>
      <c r="L24">
        <f t="shared" si="10"/>
        <v>22.408536585365859</v>
      </c>
      <c r="M24">
        <f t="shared" si="11"/>
        <v>1.1786230235582091</v>
      </c>
    </row>
    <row r="25" spans="1:14" x14ac:dyDescent="0.25">
      <c r="A25" t="s">
        <v>13</v>
      </c>
      <c r="B25" s="2" t="s">
        <v>22</v>
      </c>
      <c r="C25" t="s">
        <v>8</v>
      </c>
      <c r="D25">
        <f>[2]Gelege!$J$7</f>
        <v>1.524390243902439</v>
      </c>
      <c r="E25">
        <f>[2]Gelege!D24</f>
        <v>49</v>
      </c>
      <c r="F25">
        <f>[2]Gelege!G24/[2]Emergenz!AZ25</f>
        <v>0.35</v>
      </c>
      <c r="G25">
        <f>[2]Mortalität!G24</f>
        <v>33.333333333333329</v>
      </c>
      <c r="H25">
        <v>17.670000000000002</v>
      </c>
      <c r="I25">
        <f t="shared" si="7"/>
        <v>26.14329268292683</v>
      </c>
      <c r="J25">
        <f t="shared" si="8"/>
        <v>0.66666666666666674</v>
      </c>
      <c r="K25">
        <f t="shared" si="9"/>
        <v>5.6593095642331628E-2</v>
      </c>
      <c r="L25">
        <f t="shared" si="10"/>
        <v>17.42886178861789</v>
      </c>
      <c r="M25">
        <f t="shared" si="11"/>
        <v>1.1755666493431112</v>
      </c>
    </row>
    <row r="26" spans="1:14" x14ac:dyDescent="0.25">
      <c r="A26" t="s">
        <v>13</v>
      </c>
      <c r="B26" s="2" t="s">
        <v>22</v>
      </c>
      <c r="C26" t="s">
        <v>9</v>
      </c>
      <c r="D26">
        <f>[2]Gelege!$J$7</f>
        <v>1.524390243902439</v>
      </c>
      <c r="E26">
        <f>[2]Gelege!D25</f>
        <v>49</v>
      </c>
      <c r="F26">
        <f>[2]Gelege!G25/[2]Emergenz!AZ26</f>
        <v>0.5357142857142857</v>
      </c>
      <c r="G26">
        <f>[2]Mortalität!G25</f>
        <v>6.666666666666667</v>
      </c>
      <c r="H26">
        <v>19.510000000000002</v>
      </c>
      <c r="I26">
        <f t="shared" si="7"/>
        <v>40.015243902439025</v>
      </c>
      <c r="J26">
        <f t="shared" si="8"/>
        <v>0.93333333333333335</v>
      </c>
      <c r="K26">
        <f t="shared" si="9"/>
        <v>5.1255766273705788E-2</v>
      </c>
      <c r="L26">
        <f t="shared" si="10"/>
        <v>37.34756097560976</v>
      </c>
      <c r="M26">
        <f t="shared" si="11"/>
        <v>1.2038919379709825</v>
      </c>
    </row>
    <row r="27" spans="1:14" x14ac:dyDescent="0.25">
      <c r="A27" t="s">
        <v>13</v>
      </c>
      <c r="B27" s="2" t="s">
        <v>22</v>
      </c>
      <c r="C27" t="s">
        <v>10</v>
      </c>
      <c r="D27">
        <f>[2]Gelege!$J$7</f>
        <v>1.524390243902439</v>
      </c>
      <c r="E27">
        <f>[2]Gelege!D26</f>
        <v>49</v>
      </c>
      <c r="F27">
        <f>[2]Gelege!G26/[2]Emergenz!AZ27</f>
        <v>0.51724137931034486</v>
      </c>
      <c r="G27">
        <f>[2]Mortalität!G26</f>
        <v>3.3333333333333335</v>
      </c>
      <c r="H27">
        <v>18.510000000000002</v>
      </c>
      <c r="I27">
        <f t="shared" si="7"/>
        <v>38.635407905803206</v>
      </c>
      <c r="J27">
        <f t="shared" si="8"/>
        <v>0.96666666666666667</v>
      </c>
      <c r="K27">
        <f t="shared" si="9"/>
        <v>5.4024851431658562E-2</v>
      </c>
      <c r="L27">
        <f t="shared" si="10"/>
        <v>37.347560975609767</v>
      </c>
      <c r="M27">
        <f>POWER(L27,K27)</f>
        <v>1.2160214456853125</v>
      </c>
      <c r="N27">
        <f>AVERAGE(M23:M27)</f>
        <v>1.1949060049126863</v>
      </c>
    </row>
    <row r="28" spans="1:14" x14ac:dyDescent="0.25">
      <c r="A28" t="s">
        <v>13</v>
      </c>
      <c r="B28" s="3" t="s">
        <v>11</v>
      </c>
      <c r="C28" t="s">
        <v>3</v>
      </c>
      <c r="D28">
        <f>[2]Gelege!$J$17</f>
        <v>0.9152542372881356</v>
      </c>
      <c r="E28">
        <f>[2]Gelege!D27</f>
        <v>34</v>
      </c>
      <c r="F28">
        <f>[2]Gelege!G27/[2]Emergenz!AZ28</f>
        <v>0.5</v>
      </c>
      <c r="G28">
        <f>[2]Mortalität!G27</f>
        <v>20</v>
      </c>
      <c r="H28">
        <v>17.88</v>
      </c>
      <c r="I28">
        <f t="shared" si="7"/>
        <v>15.559322033898304</v>
      </c>
      <c r="J28">
        <f t="shared" si="8"/>
        <v>0.8</v>
      </c>
      <c r="K28">
        <f t="shared" si="9"/>
        <v>5.5928411633109625E-2</v>
      </c>
      <c r="L28">
        <f>I28*J28</f>
        <v>12.447457627118645</v>
      </c>
      <c r="M28">
        <f>POWER(L28,K28)</f>
        <v>1.151452751035777</v>
      </c>
    </row>
    <row r="29" spans="1:14" x14ac:dyDescent="0.25">
      <c r="A29" t="s">
        <v>13</v>
      </c>
      <c r="B29" s="3" t="s">
        <v>11</v>
      </c>
      <c r="C29" t="s">
        <v>7</v>
      </c>
      <c r="D29">
        <f>[2]Gelege!$J$17</f>
        <v>0.9152542372881356</v>
      </c>
      <c r="E29">
        <f>[2]Gelege!D28</f>
        <v>34</v>
      </c>
      <c r="F29">
        <f>[2]Gelege!G28/[2]Emergenz!AZ29</f>
        <v>0.4</v>
      </c>
      <c r="G29">
        <f>[2]Mortalität!G28</f>
        <v>50</v>
      </c>
      <c r="H29">
        <v>18.22</v>
      </c>
      <c r="I29">
        <f t="shared" si="7"/>
        <v>12.447457627118645</v>
      </c>
      <c r="J29">
        <f t="shared" si="8"/>
        <v>0.5</v>
      </c>
      <c r="K29">
        <f t="shared" si="9"/>
        <v>5.4884742041712405E-2</v>
      </c>
      <c r="L29">
        <f t="shared" ref="L29:L32" si="12">I29*J29</f>
        <v>6.2237288135593225</v>
      </c>
      <c r="M29">
        <f t="shared" ref="M29:M32" si="13">POWER(L29,K29)</f>
        <v>1.1055573232068101</v>
      </c>
    </row>
    <row r="30" spans="1:14" x14ac:dyDescent="0.25">
      <c r="A30" t="s">
        <v>13</v>
      </c>
      <c r="B30" s="3" t="s">
        <v>11</v>
      </c>
      <c r="C30" t="s">
        <v>8</v>
      </c>
      <c r="D30">
        <f>[2]Gelege!$J$17</f>
        <v>0.9152542372881356</v>
      </c>
      <c r="E30">
        <f>[2]Gelege!D29</f>
        <v>34</v>
      </c>
      <c r="F30">
        <f>[2]Gelege!G29/[2]Emergenz!AZ30</f>
        <v>0.5</v>
      </c>
      <c r="G30">
        <f>[2]Mortalität!G29</f>
        <v>40</v>
      </c>
      <c r="H30">
        <v>17.63</v>
      </c>
      <c r="I30">
        <f t="shared" si="7"/>
        <v>15.559322033898304</v>
      </c>
      <c r="J30">
        <f t="shared" si="8"/>
        <v>0.6</v>
      </c>
      <c r="K30">
        <f t="shared" si="9"/>
        <v>5.6721497447532618E-2</v>
      </c>
      <c r="L30">
        <f t="shared" si="12"/>
        <v>9.335593220338982</v>
      </c>
      <c r="M30">
        <f t="shared" si="13"/>
        <v>1.1350837398863691</v>
      </c>
    </row>
    <row r="31" spans="1:14" x14ac:dyDescent="0.25">
      <c r="A31" t="s">
        <v>13</v>
      </c>
      <c r="B31" s="3" t="s">
        <v>11</v>
      </c>
      <c r="C31" t="s">
        <v>9</v>
      </c>
      <c r="D31">
        <f>[2]Gelege!$J$17</f>
        <v>0.9152542372881356</v>
      </c>
      <c r="E31">
        <f>[2]Gelege!D30</f>
        <v>34</v>
      </c>
      <c r="F31">
        <f>[2]Gelege!G30/[2]Emergenz!AZ31</f>
        <v>0.52380952380952384</v>
      </c>
      <c r="G31">
        <f>[2]Mortalität!G30</f>
        <v>30</v>
      </c>
      <c r="H31">
        <v>20.45</v>
      </c>
      <c r="I31">
        <f t="shared" si="7"/>
        <v>16.300242130750604</v>
      </c>
      <c r="J31">
        <f t="shared" si="8"/>
        <v>0.7</v>
      </c>
      <c r="K31">
        <f t="shared" si="9"/>
        <v>4.8899755501222497E-2</v>
      </c>
      <c r="L31">
        <f t="shared" si="12"/>
        <v>11.410169491525423</v>
      </c>
      <c r="M31">
        <f t="shared" si="13"/>
        <v>1.1264225211796808</v>
      </c>
    </row>
    <row r="32" spans="1:14" x14ac:dyDescent="0.25">
      <c r="A32" t="s">
        <v>13</v>
      </c>
      <c r="B32" s="3" t="s">
        <v>11</v>
      </c>
      <c r="C32" t="s">
        <v>10</v>
      </c>
      <c r="D32">
        <f>[2]Gelege!$J$17</f>
        <v>0.9152542372881356</v>
      </c>
      <c r="E32">
        <f>[2]Gelege!D31</f>
        <v>34</v>
      </c>
      <c r="F32">
        <f>[2]Gelege!G31/[2]Emergenz!AZ32</f>
        <v>0.23529411764705882</v>
      </c>
      <c r="G32">
        <f>[2]Mortalität!G31</f>
        <v>43.333333333333336</v>
      </c>
      <c r="H32">
        <v>18.62</v>
      </c>
      <c r="I32">
        <f t="shared" si="7"/>
        <v>7.3220338983050848</v>
      </c>
      <c r="J32">
        <f t="shared" si="8"/>
        <v>0.56666666666666665</v>
      </c>
      <c r="K32">
        <f t="shared" si="9"/>
        <v>5.3705692803437163E-2</v>
      </c>
      <c r="L32">
        <f t="shared" si="12"/>
        <v>4.1491525423728817</v>
      </c>
      <c r="M32">
        <f t="shared" si="13"/>
        <v>1.0794137296694508</v>
      </c>
      <c r="N32">
        <f>AVERAGE(M28:M32)</f>
        <v>1.1195860129956174</v>
      </c>
    </row>
    <row r="33" spans="1:14" x14ac:dyDescent="0.25">
      <c r="A33" t="s">
        <v>14</v>
      </c>
      <c r="B33" s="1" t="s">
        <v>1</v>
      </c>
      <c r="C33" t="s">
        <v>3</v>
      </c>
      <c r="D33">
        <v>1.2602739726027397</v>
      </c>
      <c r="E33">
        <v>92</v>
      </c>
      <c r="F33">
        <v>0.44444444444444442</v>
      </c>
      <c r="G33">
        <v>10</v>
      </c>
      <c r="H33">
        <v>19.95</v>
      </c>
      <c r="I33">
        <v>51.531202435312018</v>
      </c>
      <c r="J33">
        <v>0.9</v>
      </c>
      <c r="K33">
        <v>5.0125313283208024E-2</v>
      </c>
      <c r="L33">
        <v>46.37808219178082</v>
      </c>
      <c r="M33">
        <v>1.2120609248840539</v>
      </c>
    </row>
    <row r="34" spans="1:14" x14ac:dyDescent="0.25">
      <c r="A34" t="s">
        <v>14</v>
      </c>
      <c r="B34" s="1" t="s">
        <v>1</v>
      </c>
      <c r="C34" t="s">
        <v>7</v>
      </c>
      <c r="D34">
        <v>1.2602739726027397</v>
      </c>
      <c r="E34">
        <v>92</v>
      </c>
      <c r="F34">
        <v>0.4</v>
      </c>
      <c r="G34">
        <v>0</v>
      </c>
      <c r="H34">
        <v>18.52</v>
      </c>
      <c r="I34">
        <v>46.37808219178082</v>
      </c>
      <c r="J34">
        <v>1</v>
      </c>
      <c r="K34">
        <v>5.3995680345572353E-2</v>
      </c>
      <c r="L34">
        <v>46.37808219178082</v>
      </c>
      <c r="M34">
        <v>1.2301942493442528</v>
      </c>
    </row>
    <row r="35" spans="1:14" x14ac:dyDescent="0.25">
      <c r="A35" t="s">
        <v>14</v>
      </c>
      <c r="B35" s="1" t="s">
        <v>1</v>
      </c>
      <c r="C35" t="s">
        <v>8</v>
      </c>
      <c r="D35">
        <v>1.2602739726027397</v>
      </c>
      <c r="E35">
        <v>92</v>
      </c>
      <c r="F35">
        <v>0.48275862068965519</v>
      </c>
      <c r="G35">
        <v>3.3333333333333335</v>
      </c>
      <c r="H35">
        <v>19.98</v>
      </c>
      <c r="I35">
        <v>55.973547472838916</v>
      </c>
      <c r="J35">
        <v>0.96666666666666667</v>
      </c>
      <c r="K35">
        <v>5.0050050050050046E-2</v>
      </c>
      <c r="L35">
        <v>54.107762557077621</v>
      </c>
      <c r="M35">
        <v>1.2210957747814843</v>
      </c>
    </row>
    <row r="36" spans="1:14" x14ac:dyDescent="0.25">
      <c r="A36" t="s">
        <v>14</v>
      </c>
      <c r="B36" s="1" t="s">
        <v>1</v>
      </c>
      <c r="C36" t="s">
        <v>9</v>
      </c>
      <c r="D36">
        <v>1.2602739726027397</v>
      </c>
      <c r="E36">
        <v>92</v>
      </c>
      <c r="F36">
        <v>0.6</v>
      </c>
      <c r="G36">
        <v>0</v>
      </c>
      <c r="H36">
        <v>19.559999999999999</v>
      </c>
      <c r="I36">
        <v>69.567123287671222</v>
      </c>
      <c r="J36">
        <v>1</v>
      </c>
      <c r="K36">
        <v>5.112474437627812E-2</v>
      </c>
      <c r="L36">
        <v>69.567123287671222</v>
      </c>
      <c r="M36">
        <v>1.2422026054997894</v>
      </c>
    </row>
    <row r="37" spans="1:14" x14ac:dyDescent="0.25">
      <c r="A37" t="s">
        <v>14</v>
      </c>
      <c r="B37" s="1" t="s">
        <v>1</v>
      </c>
      <c r="C37" t="s">
        <v>10</v>
      </c>
      <c r="D37">
        <v>1.2602739726027397</v>
      </c>
      <c r="E37">
        <v>92</v>
      </c>
      <c r="F37">
        <v>0.58620689655172409</v>
      </c>
      <c r="G37">
        <v>3.3333333333333335</v>
      </c>
      <c r="H37">
        <v>19.87</v>
      </c>
      <c r="I37">
        <v>67.96787907416153</v>
      </c>
      <c r="J37">
        <v>0.96666666666666667</v>
      </c>
      <c r="K37">
        <v>5.0327126321087066E-2</v>
      </c>
      <c r="L37">
        <v>65.702283105022815</v>
      </c>
      <c r="M37">
        <v>1.2344502770037267</v>
      </c>
      <c r="N37">
        <v>1.2280007663026615</v>
      </c>
    </row>
    <row r="38" spans="1:14" x14ac:dyDescent="0.25">
      <c r="A38" t="s">
        <v>14</v>
      </c>
      <c r="B38" s="2" t="s">
        <v>22</v>
      </c>
      <c r="C38" t="s">
        <v>3</v>
      </c>
      <c r="D38">
        <v>1.2564102564102564</v>
      </c>
      <c r="E38">
        <v>98</v>
      </c>
      <c r="F38">
        <v>0.51851851851851849</v>
      </c>
      <c r="G38">
        <v>10</v>
      </c>
      <c r="H38">
        <v>18.79</v>
      </c>
      <c r="I38">
        <v>63.844254510921175</v>
      </c>
      <c r="J38">
        <v>0.9</v>
      </c>
      <c r="K38">
        <v>5.3219797764768498E-2</v>
      </c>
      <c r="L38">
        <v>57.459829059829062</v>
      </c>
      <c r="M38">
        <v>1.2406035335739163</v>
      </c>
    </row>
    <row r="39" spans="1:14" x14ac:dyDescent="0.25">
      <c r="A39" t="s">
        <v>14</v>
      </c>
      <c r="B39" s="2" t="s">
        <v>22</v>
      </c>
      <c r="C39" t="s">
        <v>7</v>
      </c>
      <c r="D39">
        <v>1.2564102564102564</v>
      </c>
      <c r="E39">
        <v>98</v>
      </c>
      <c r="F39">
        <v>0.51724137931034486</v>
      </c>
      <c r="G39">
        <v>3.3333333333333335</v>
      </c>
      <c r="H39">
        <v>19.760000000000002</v>
      </c>
      <c r="I39">
        <v>63.687002652519894</v>
      </c>
      <c r="J39">
        <v>0.96666666666666667</v>
      </c>
      <c r="K39">
        <v>5.0607287449392711E-2</v>
      </c>
      <c r="L39">
        <v>61.564102564102562</v>
      </c>
      <c r="M39">
        <v>1.231836345374965</v>
      </c>
    </row>
    <row r="40" spans="1:14" x14ac:dyDescent="0.25">
      <c r="A40" t="s">
        <v>14</v>
      </c>
      <c r="B40" s="2" t="s">
        <v>22</v>
      </c>
      <c r="C40" t="s">
        <v>8</v>
      </c>
      <c r="D40">
        <v>1.2564102564102564</v>
      </c>
      <c r="E40">
        <v>98</v>
      </c>
      <c r="F40">
        <v>0.6071428571428571</v>
      </c>
      <c r="G40">
        <v>6.666666666666667</v>
      </c>
      <c r="H40">
        <v>18.89</v>
      </c>
      <c r="I40">
        <v>74.756410256410248</v>
      </c>
      <c r="J40">
        <v>0.93333333333333335</v>
      </c>
      <c r="K40">
        <v>5.293806246691371E-2</v>
      </c>
      <c r="L40">
        <v>69.77264957264957</v>
      </c>
      <c r="M40">
        <v>1.2519907583096126</v>
      </c>
    </row>
    <row r="41" spans="1:14" x14ac:dyDescent="0.25">
      <c r="A41" t="s">
        <v>14</v>
      </c>
      <c r="B41" s="2" t="s">
        <v>22</v>
      </c>
      <c r="C41" t="s">
        <v>9</v>
      </c>
      <c r="D41">
        <v>1.2564102564102564</v>
      </c>
      <c r="E41">
        <v>98</v>
      </c>
      <c r="F41">
        <v>0.5</v>
      </c>
      <c r="G41">
        <v>0</v>
      </c>
      <c r="H41">
        <v>19.690000000000001</v>
      </c>
      <c r="I41">
        <v>61.564102564102562</v>
      </c>
      <c r="J41">
        <v>1</v>
      </c>
      <c r="K41">
        <v>5.0787201625190452E-2</v>
      </c>
      <c r="L41">
        <v>61.564102564102562</v>
      </c>
      <c r="M41">
        <v>1.2327497956444693</v>
      </c>
    </row>
    <row r="42" spans="1:14" x14ac:dyDescent="0.25">
      <c r="A42" t="s">
        <v>14</v>
      </c>
      <c r="B42" s="2" t="s">
        <v>22</v>
      </c>
      <c r="C42" t="s">
        <v>10</v>
      </c>
      <c r="D42">
        <v>1.2564102564102564</v>
      </c>
      <c r="E42">
        <v>98</v>
      </c>
      <c r="F42">
        <v>0.62962962962962965</v>
      </c>
      <c r="G42">
        <v>10</v>
      </c>
      <c r="H42">
        <v>19.399999999999999</v>
      </c>
      <c r="I42">
        <v>77.525166191832852</v>
      </c>
      <c r="J42">
        <v>0.9</v>
      </c>
      <c r="K42">
        <v>5.1546391752577324E-2</v>
      </c>
      <c r="L42">
        <v>69.77264957264957</v>
      </c>
      <c r="M42">
        <v>1.2446158299934273</v>
      </c>
      <c r="N42">
        <v>1.2403592525792781</v>
      </c>
    </row>
    <row r="43" spans="1:14" x14ac:dyDescent="0.25">
      <c r="A43" t="s">
        <v>14</v>
      </c>
      <c r="B43" s="3" t="s">
        <v>11</v>
      </c>
      <c r="C43" t="s">
        <v>3</v>
      </c>
      <c r="D43">
        <v>0.91935483870967738</v>
      </c>
      <c r="E43">
        <v>57</v>
      </c>
      <c r="F43">
        <v>0.54545454545454541</v>
      </c>
      <c r="G43">
        <v>26.666666666666668</v>
      </c>
      <c r="H43">
        <v>19.739999999999998</v>
      </c>
      <c r="I43">
        <v>28.583577712609966</v>
      </c>
      <c r="J43">
        <v>0.73333333333333339</v>
      </c>
      <c r="K43">
        <v>5.0658561296859174E-2</v>
      </c>
      <c r="L43">
        <v>20.961290322580645</v>
      </c>
      <c r="M43">
        <v>1.166651477578768</v>
      </c>
    </row>
    <row r="44" spans="1:14" x14ac:dyDescent="0.25">
      <c r="A44" t="s">
        <v>14</v>
      </c>
      <c r="B44" s="3" t="s">
        <v>11</v>
      </c>
      <c r="C44" t="s">
        <v>7</v>
      </c>
      <c r="D44">
        <v>0.91935483870967738</v>
      </c>
      <c r="E44">
        <v>57</v>
      </c>
      <c r="F44">
        <v>0.45833333333333331</v>
      </c>
      <c r="G44">
        <v>20</v>
      </c>
      <c r="H44">
        <v>20.52</v>
      </c>
      <c r="I44">
        <v>24.01814516129032</v>
      </c>
      <c r="J44">
        <v>0.8</v>
      </c>
      <c r="K44">
        <v>4.8732943469785579E-2</v>
      </c>
      <c r="L44">
        <v>19.214516129032258</v>
      </c>
      <c r="M44">
        <v>1.154928348511495</v>
      </c>
    </row>
    <row r="45" spans="1:14" x14ac:dyDescent="0.25">
      <c r="A45" t="s">
        <v>14</v>
      </c>
      <c r="B45" s="3" t="s">
        <v>11</v>
      </c>
      <c r="C45" t="s">
        <v>8</v>
      </c>
      <c r="D45">
        <v>0.91935483870967738</v>
      </c>
      <c r="E45">
        <v>57</v>
      </c>
      <c r="F45">
        <v>0.54166666666666663</v>
      </c>
      <c r="G45">
        <v>20</v>
      </c>
      <c r="H45">
        <v>19.899999999999999</v>
      </c>
      <c r="I45">
        <v>28.385080645161285</v>
      </c>
      <c r="J45">
        <v>0.8</v>
      </c>
      <c r="K45">
        <v>5.0251256281407038E-2</v>
      </c>
      <c r="L45">
        <v>22.708064516129028</v>
      </c>
      <c r="M45">
        <v>1.1699027308967689</v>
      </c>
    </row>
    <row r="46" spans="1:14" x14ac:dyDescent="0.25">
      <c r="A46" t="s">
        <v>14</v>
      </c>
      <c r="B46" s="3" t="s">
        <v>11</v>
      </c>
      <c r="C46" t="s">
        <v>9</v>
      </c>
      <c r="D46">
        <v>0.91935483870967738</v>
      </c>
      <c r="E46">
        <v>57</v>
      </c>
      <c r="F46">
        <v>0.56521739130434778</v>
      </c>
      <c r="G46">
        <v>23.333333333333332</v>
      </c>
      <c r="H46">
        <v>18.649999999999999</v>
      </c>
      <c r="I46">
        <v>29.619214586255254</v>
      </c>
      <c r="J46">
        <v>0.76666666666666672</v>
      </c>
      <c r="K46">
        <v>5.3619302949061663E-2</v>
      </c>
      <c r="L46">
        <v>22.708064516129028</v>
      </c>
      <c r="M46">
        <v>1.1822720774740416</v>
      </c>
    </row>
    <row r="47" spans="1:14" x14ac:dyDescent="0.25">
      <c r="A47" t="s">
        <v>14</v>
      </c>
      <c r="B47" s="3" t="s">
        <v>11</v>
      </c>
      <c r="C47" t="s">
        <v>10</v>
      </c>
      <c r="D47">
        <v>0.91935483870967738</v>
      </c>
      <c r="E47">
        <v>57</v>
      </c>
      <c r="F47">
        <v>0.5</v>
      </c>
      <c r="G47">
        <v>13.333333333333334</v>
      </c>
      <c r="H47">
        <v>20.64</v>
      </c>
      <c r="I47">
        <v>26.201612903225804</v>
      </c>
      <c r="J47">
        <v>0.8666666666666667</v>
      </c>
      <c r="K47">
        <v>4.8449612403100771E-2</v>
      </c>
      <c r="L47">
        <v>22.708064516129031</v>
      </c>
      <c r="M47">
        <v>1.163339303833987</v>
      </c>
      <c r="N47">
        <v>1.1674187876590119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Rawdata</vt:lpstr>
      <vt:lpstr>Emergenz</vt:lpstr>
      <vt:lpstr>Emergenz kumulativ %</vt:lpstr>
      <vt:lpstr>Emergenz kumulativ W %</vt:lpstr>
      <vt:lpstr>Mortalität</vt:lpstr>
      <vt:lpstr>Gelege Rohdaten</vt:lpstr>
      <vt:lpstr>Gelege</vt:lpstr>
      <vt:lpstr>PGR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Lorenzo Rigano</dc:creator>
  <dc:description/>
  <cp:lastModifiedBy>Burak BULUT</cp:lastModifiedBy>
  <cp:revision>0</cp:revision>
  <dcterms:created xsi:type="dcterms:W3CDTF">2023-08-02T08:17:34Z</dcterms:created>
  <dcterms:modified xsi:type="dcterms:W3CDTF">2024-03-11T09:35:46Z</dcterms:modified>
  <dc:language>en-US</dc:language>
</cp:coreProperties>
</file>