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date1904="1" showInkAnnotation="0" autoCompressPictures="0"/>
  <bookViews>
    <workbookView xWindow="1540" yWindow="0" windowWidth="28320" windowHeight="226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" l="1"/>
  <c r="G70" i="1"/>
  <c r="G71" i="1"/>
  <c r="G72" i="1"/>
  <c r="H71" i="1"/>
  <c r="I71" i="1"/>
  <c r="E71" i="1"/>
  <c r="J71" i="1"/>
  <c r="H70" i="1"/>
  <c r="I70" i="1"/>
  <c r="E70" i="1"/>
  <c r="J70" i="1"/>
  <c r="H69" i="1"/>
  <c r="I69" i="1"/>
  <c r="E69" i="1"/>
  <c r="J69" i="1"/>
  <c r="B72" i="1"/>
  <c r="J73" i="1"/>
  <c r="I73" i="1"/>
  <c r="H73" i="1"/>
  <c r="G73" i="1"/>
  <c r="J72" i="1"/>
  <c r="I72" i="1"/>
  <c r="H72" i="1"/>
  <c r="E72" i="1"/>
  <c r="D72" i="1"/>
  <c r="C72" i="1"/>
  <c r="H64" i="1"/>
  <c r="I64" i="1"/>
  <c r="E64" i="1"/>
  <c r="J64" i="1"/>
  <c r="G64" i="1"/>
  <c r="H63" i="1"/>
  <c r="I63" i="1"/>
  <c r="E63" i="1"/>
  <c r="J63" i="1"/>
  <c r="G63" i="1"/>
  <c r="H62" i="1"/>
  <c r="I62" i="1"/>
  <c r="E62" i="1"/>
  <c r="J62" i="1"/>
  <c r="G62" i="1"/>
  <c r="J66" i="1"/>
  <c r="I66" i="1"/>
  <c r="H66" i="1"/>
  <c r="G66" i="1"/>
  <c r="J65" i="1"/>
  <c r="I65" i="1"/>
  <c r="H65" i="1"/>
  <c r="G65" i="1"/>
  <c r="E65" i="1"/>
  <c r="D65" i="1"/>
  <c r="C65" i="1"/>
  <c r="B65" i="1"/>
  <c r="H31" i="1"/>
  <c r="H32" i="1"/>
  <c r="H33" i="1"/>
  <c r="H35" i="1"/>
  <c r="I31" i="1"/>
  <c r="I32" i="1"/>
  <c r="I33" i="1"/>
  <c r="I35" i="1"/>
  <c r="E31" i="1"/>
  <c r="J31" i="1"/>
  <c r="E32" i="1"/>
  <c r="J32" i="1"/>
  <c r="E33" i="1"/>
  <c r="J33" i="1"/>
  <c r="J35" i="1"/>
  <c r="G31" i="1"/>
  <c r="G32" i="1"/>
  <c r="G33" i="1"/>
  <c r="G35" i="1"/>
  <c r="H23" i="1"/>
  <c r="H24" i="1"/>
  <c r="H25" i="1"/>
  <c r="H27" i="1"/>
  <c r="I23" i="1"/>
  <c r="I24" i="1"/>
  <c r="I25" i="1"/>
  <c r="I27" i="1"/>
  <c r="E23" i="1"/>
  <c r="J23" i="1"/>
  <c r="E24" i="1"/>
  <c r="J24" i="1"/>
  <c r="E25" i="1"/>
  <c r="J25" i="1"/>
  <c r="J27" i="1"/>
  <c r="G23" i="1"/>
  <c r="G24" i="1"/>
  <c r="G25" i="1"/>
  <c r="G27" i="1"/>
  <c r="H14" i="1"/>
  <c r="H15" i="1"/>
  <c r="H16" i="1"/>
  <c r="H18" i="1"/>
  <c r="I14" i="1"/>
  <c r="I15" i="1"/>
  <c r="I16" i="1"/>
  <c r="I18" i="1"/>
  <c r="E14" i="1"/>
  <c r="J14" i="1"/>
  <c r="E15" i="1"/>
  <c r="J15" i="1"/>
  <c r="E16" i="1"/>
  <c r="J16" i="1"/>
  <c r="J18" i="1"/>
  <c r="G14" i="1"/>
  <c r="G15" i="1"/>
  <c r="G16" i="1"/>
  <c r="G18" i="1"/>
  <c r="H34" i="1"/>
  <c r="I34" i="1"/>
  <c r="J34" i="1"/>
  <c r="G34" i="1"/>
  <c r="H26" i="1"/>
  <c r="I26" i="1"/>
  <c r="J26" i="1"/>
  <c r="G26" i="1"/>
  <c r="H6" i="1"/>
  <c r="H7" i="1"/>
  <c r="H8" i="1"/>
  <c r="H9" i="1"/>
  <c r="I6" i="1"/>
  <c r="I7" i="1"/>
  <c r="I8" i="1"/>
  <c r="I9" i="1"/>
  <c r="E6" i="1"/>
  <c r="J6" i="1"/>
  <c r="E7" i="1"/>
  <c r="J7" i="1"/>
  <c r="E8" i="1"/>
  <c r="J8" i="1"/>
  <c r="J9" i="1"/>
  <c r="G6" i="1"/>
  <c r="G7" i="1"/>
  <c r="G8" i="1"/>
  <c r="G9" i="1"/>
  <c r="H17" i="1"/>
  <c r="I17" i="1"/>
  <c r="J17" i="1"/>
  <c r="G17" i="1"/>
  <c r="H10" i="1"/>
  <c r="I10" i="1"/>
  <c r="J10" i="1"/>
  <c r="G10" i="1"/>
  <c r="C34" i="1"/>
  <c r="D34" i="1"/>
  <c r="E34" i="1"/>
  <c r="B34" i="1"/>
  <c r="C26" i="1"/>
  <c r="D26" i="1"/>
  <c r="E26" i="1"/>
  <c r="B26" i="1"/>
  <c r="C17" i="1"/>
  <c r="D17" i="1"/>
  <c r="E17" i="1"/>
  <c r="B17" i="1"/>
  <c r="C9" i="1"/>
  <c r="D9" i="1"/>
  <c r="E9" i="1"/>
  <c r="B9" i="1"/>
</calcChain>
</file>

<file path=xl/sharedStrings.xml><?xml version="1.0" encoding="utf-8"?>
<sst xmlns="http://schemas.openxmlformats.org/spreadsheetml/2006/main" count="102" uniqueCount="31">
  <si>
    <t>140228IF-count</t>
    <phoneticPr fontId="1" type="noConversion"/>
  </si>
  <si>
    <t>YFP-Parkin SE long HeLa</t>
    <phoneticPr fontId="1" type="noConversion"/>
  </si>
  <si>
    <t>siRNA treatment 48hrs</t>
    <phoneticPr fontId="1" type="noConversion"/>
  </si>
  <si>
    <t>valinomycin 24hrs</t>
    <phoneticPr fontId="1" type="noConversion"/>
  </si>
  <si>
    <t>Normal</t>
    <phoneticPr fontId="1" type="noConversion"/>
  </si>
  <si>
    <t>Reduced</t>
    <phoneticPr fontId="1" type="noConversion"/>
  </si>
  <si>
    <t>Trace (none)</t>
    <phoneticPr fontId="1" type="noConversion"/>
  </si>
  <si>
    <t>Total</t>
    <phoneticPr fontId="1" type="noConversion"/>
  </si>
  <si>
    <t>1st</t>
    <phoneticPr fontId="1" type="noConversion"/>
  </si>
  <si>
    <t>2nd</t>
    <phoneticPr fontId="1" type="noConversion"/>
  </si>
  <si>
    <t>3rd</t>
    <phoneticPr fontId="1" type="noConversion"/>
  </si>
  <si>
    <t>Ave</t>
    <phoneticPr fontId="1" type="noConversion"/>
  </si>
  <si>
    <t>SD</t>
    <phoneticPr fontId="1" type="noConversion"/>
  </si>
  <si>
    <t>control siRNA (TOMM20)</t>
    <phoneticPr fontId="1" type="noConversion"/>
  </si>
  <si>
    <t>Rab7 siRNA (TOMM20)</t>
    <phoneticPr fontId="1" type="noConversion"/>
  </si>
  <si>
    <t>control siRNA (PDH)</t>
    <phoneticPr fontId="1" type="noConversion"/>
  </si>
  <si>
    <t>Rab7 siRNA (PDH)</t>
    <phoneticPr fontId="1" type="noConversion"/>
  </si>
  <si>
    <t>Number</t>
    <phoneticPr fontId="1" type="noConversion"/>
  </si>
  <si>
    <t>Percentage</t>
    <phoneticPr fontId="1" type="noConversion"/>
  </si>
  <si>
    <t>1, Nomal</t>
    <phoneticPr fontId="1" type="noConversion"/>
  </si>
  <si>
    <t>2, Reduced</t>
    <phoneticPr fontId="1" type="noConversion"/>
  </si>
  <si>
    <t>3, Trace (none)</t>
    <phoneticPr fontId="1" type="noConversion"/>
  </si>
  <si>
    <t>valinomycin 3hrs</t>
    <phoneticPr fontId="1" type="noConversion"/>
  </si>
  <si>
    <t>Parkin translocation</t>
    <phoneticPr fontId="1" type="noConversion"/>
  </si>
  <si>
    <t>none</t>
    <phoneticPr fontId="1" type="noConversion"/>
  </si>
  <si>
    <t>Paartial</t>
    <phoneticPr fontId="1" type="noConversion"/>
  </si>
  <si>
    <t>Complete</t>
    <phoneticPr fontId="1" type="noConversion"/>
  </si>
  <si>
    <t>control siRNA</t>
    <phoneticPr fontId="1" type="noConversion"/>
  </si>
  <si>
    <t>1, control siRNA</t>
    <phoneticPr fontId="1" type="noConversion"/>
  </si>
  <si>
    <t>2, Rab7 siRNA</t>
    <phoneticPr fontId="1" type="noConversion"/>
  </si>
  <si>
    <t>Partial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</si>
</sst>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 siRNA</c:v>
          </c:tx>
          <c:invertIfNegative val="0"/>
          <c:errBars>
            <c:errBarType val="both"/>
            <c:errValType val="cust"/>
            <c:noEndCap val="0"/>
            <c:plus>
              <c:numRef>
                <c:f>Sheet1!$G$10:$I$10</c:f>
                <c:numCache>
                  <c:formatCode>General</c:formatCode>
                  <c:ptCount val="3"/>
                  <c:pt idx="0">
                    <c:v>2.051065795630467</c:v>
                  </c:pt>
                  <c:pt idx="1">
                    <c:v>4.295093978747382</c:v>
                  </c:pt>
                  <c:pt idx="2">
                    <c:v>5.712246686120225</c:v>
                  </c:pt>
                </c:numCache>
              </c:numRef>
            </c:plus>
            <c:minus>
              <c:numRef>
                <c:f>Sheet1!$G$10:$I$10</c:f>
                <c:numCache>
                  <c:formatCode>General</c:formatCode>
                  <c:ptCount val="3"/>
                  <c:pt idx="0">
                    <c:v>2.051065795630467</c:v>
                  </c:pt>
                  <c:pt idx="1">
                    <c:v>4.295093978747382</c:v>
                  </c:pt>
                  <c:pt idx="2">
                    <c:v>5.712246686120225</c:v>
                  </c:pt>
                </c:numCache>
              </c:numRef>
            </c:minus>
          </c:errBars>
          <c:val>
            <c:numRef>
              <c:f>Sheet1!$G$9:$I$9</c:f>
              <c:numCache>
                <c:formatCode>General</c:formatCode>
                <c:ptCount val="3"/>
                <c:pt idx="0">
                  <c:v>6.48316704946388</c:v>
                </c:pt>
                <c:pt idx="1">
                  <c:v>12.26595697278291</c:v>
                </c:pt>
                <c:pt idx="2">
                  <c:v>81.2508759777532</c:v>
                </c:pt>
              </c:numCache>
            </c:numRef>
          </c:val>
        </c:ser>
        <c:ser>
          <c:idx val="1"/>
          <c:order val="1"/>
          <c:tx>
            <c:v>Rab7 siRNA</c:v>
          </c:tx>
          <c:invertIfNegative val="0"/>
          <c:errBars>
            <c:errBarType val="both"/>
            <c:errValType val="cust"/>
            <c:noEndCap val="0"/>
            <c:plus>
              <c:numRef>
                <c:f>Sheet1!$G$18:$I$18</c:f>
                <c:numCache>
                  <c:formatCode>General</c:formatCode>
                  <c:ptCount val="3"/>
                  <c:pt idx="0">
                    <c:v>3.744890516186967</c:v>
                  </c:pt>
                  <c:pt idx="1">
                    <c:v>9.936861940182021</c:v>
                  </c:pt>
                  <c:pt idx="2">
                    <c:v>6.685087456470527</c:v>
                  </c:pt>
                </c:numCache>
              </c:numRef>
            </c:plus>
            <c:minus>
              <c:numRef>
                <c:f>Sheet1!$G$18:$I$18</c:f>
                <c:numCache>
                  <c:formatCode>General</c:formatCode>
                  <c:ptCount val="3"/>
                  <c:pt idx="0">
                    <c:v>3.744890516186967</c:v>
                  </c:pt>
                  <c:pt idx="1">
                    <c:v>9.936861940182021</c:v>
                  </c:pt>
                  <c:pt idx="2">
                    <c:v>6.685087456470527</c:v>
                  </c:pt>
                </c:numCache>
              </c:numRef>
            </c:minus>
          </c:errBars>
          <c:val>
            <c:numRef>
              <c:f>Sheet1!$G$17:$I$17</c:f>
              <c:numCache>
                <c:formatCode>General</c:formatCode>
                <c:ptCount val="3"/>
                <c:pt idx="0">
                  <c:v>14.71375571545351</c:v>
                </c:pt>
                <c:pt idx="1">
                  <c:v>34.8537113392801</c:v>
                </c:pt>
                <c:pt idx="2">
                  <c:v>50.43253294526639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605752"/>
        <c:axId val="2088525672"/>
      </c:barChart>
      <c:catAx>
        <c:axId val="2074605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88525672"/>
        <c:crosses val="autoZero"/>
        <c:auto val="1"/>
        <c:lblAlgn val="ctr"/>
        <c:lblOffset val="100"/>
        <c:noMultiLvlLbl val="0"/>
      </c:catAx>
      <c:valAx>
        <c:axId val="2088525672"/>
        <c:scaling>
          <c:orientation val="minMax"/>
          <c:max val="9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4605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 siRNA</c:v>
          </c:tx>
          <c:invertIfNegative val="0"/>
          <c:errBars>
            <c:errBarType val="both"/>
            <c:errValType val="cust"/>
            <c:noEndCap val="0"/>
            <c:plus>
              <c:numRef>
                <c:f>Sheet1!$G$27:$I$27</c:f>
                <c:numCache>
                  <c:formatCode>General</c:formatCode>
                  <c:ptCount val="3"/>
                  <c:pt idx="0">
                    <c:v>2.474379829302558</c:v>
                  </c:pt>
                  <c:pt idx="1">
                    <c:v>2.361572718088301</c:v>
                  </c:pt>
                  <c:pt idx="2">
                    <c:v>4.490993495081985</c:v>
                  </c:pt>
                </c:numCache>
              </c:numRef>
            </c:plus>
            <c:minus>
              <c:numRef>
                <c:f>Sheet1!$G$27:$I$27</c:f>
                <c:numCache>
                  <c:formatCode>General</c:formatCode>
                  <c:ptCount val="3"/>
                  <c:pt idx="0">
                    <c:v>2.474379829302558</c:v>
                  </c:pt>
                  <c:pt idx="1">
                    <c:v>2.361572718088301</c:v>
                  </c:pt>
                  <c:pt idx="2">
                    <c:v>4.490993495081985</c:v>
                  </c:pt>
                </c:numCache>
              </c:numRef>
            </c:minus>
          </c:errBars>
          <c:val>
            <c:numRef>
              <c:f>Sheet1!$G$26:$I$26</c:f>
              <c:numCache>
                <c:formatCode>General</c:formatCode>
                <c:ptCount val="3"/>
                <c:pt idx="0">
                  <c:v>2.929837652059874</c:v>
                </c:pt>
                <c:pt idx="1">
                  <c:v>34.78383756161534</c:v>
                </c:pt>
                <c:pt idx="2">
                  <c:v>62.28632478632477</c:v>
                </c:pt>
              </c:numCache>
            </c:numRef>
          </c:val>
        </c:ser>
        <c:ser>
          <c:idx val="1"/>
          <c:order val="1"/>
          <c:tx>
            <c:v>Rab7 siRNA</c:v>
          </c:tx>
          <c:invertIfNegative val="0"/>
          <c:errBars>
            <c:errBarType val="both"/>
            <c:errValType val="cust"/>
            <c:noEndCap val="0"/>
            <c:plus>
              <c:numRef>
                <c:f>Sheet1!$G$35:$I$35</c:f>
                <c:numCache>
                  <c:formatCode>General</c:formatCode>
                  <c:ptCount val="3"/>
                  <c:pt idx="0">
                    <c:v>4.803249739322207</c:v>
                  </c:pt>
                  <c:pt idx="1">
                    <c:v>6.244779266072193</c:v>
                  </c:pt>
                  <c:pt idx="2">
                    <c:v>1.456439860809219</c:v>
                  </c:pt>
                </c:numCache>
              </c:numRef>
            </c:plus>
            <c:minus>
              <c:numRef>
                <c:f>Sheet1!$G$35:$I$35</c:f>
                <c:numCache>
                  <c:formatCode>General</c:formatCode>
                  <c:ptCount val="3"/>
                  <c:pt idx="0">
                    <c:v>4.803249739322207</c:v>
                  </c:pt>
                  <c:pt idx="1">
                    <c:v>6.244779266072193</c:v>
                  </c:pt>
                  <c:pt idx="2">
                    <c:v>1.456439860809219</c:v>
                  </c:pt>
                </c:numCache>
              </c:numRef>
            </c:minus>
          </c:errBars>
          <c:val>
            <c:numRef>
              <c:f>Sheet1!$G$34:$I$34</c:f>
              <c:numCache>
                <c:formatCode>General</c:formatCode>
                <c:ptCount val="3"/>
                <c:pt idx="0">
                  <c:v>18.08560091644115</c:v>
                </c:pt>
                <c:pt idx="1">
                  <c:v>59.49368839893967</c:v>
                </c:pt>
                <c:pt idx="2">
                  <c:v>22.42071068461918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069432"/>
        <c:axId val="2088910552"/>
      </c:barChart>
      <c:catAx>
        <c:axId val="2084069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88910552"/>
        <c:crosses val="autoZero"/>
        <c:auto val="1"/>
        <c:lblAlgn val="ctr"/>
        <c:lblOffset val="100"/>
        <c:noMultiLvlLbl val="0"/>
      </c:catAx>
      <c:valAx>
        <c:axId val="2088910552"/>
        <c:scaling>
          <c:orientation val="minMax"/>
          <c:max val="7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069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complete</c:v>
          </c:tx>
          <c:invertIfNegative val="0"/>
          <c:errBars>
            <c:errBarType val="plus"/>
            <c:errValType val="cust"/>
            <c:noEndCap val="0"/>
            <c:plus>
              <c:numRef>
                <c:f>(Sheet1!$I$66,Sheet1!$I$73)</c:f>
                <c:numCache>
                  <c:formatCode>General</c:formatCode>
                  <c:ptCount val="2"/>
                  <c:pt idx="0">
                    <c:v>4.836496765166938</c:v>
                  </c:pt>
                  <c:pt idx="1">
                    <c:v>1.631508174623818</c:v>
                  </c:pt>
                </c:numCache>
              </c:numRef>
            </c:plus>
            <c:minus>
              <c:numRef>
                <c:f>(Sheet1!$I$66,Sheet1!$I$73)</c:f>
                <c:numCache>
                  <c:formatCode>General</c:formatCode>
                  <c:ptCount val="2"/>
                  <c:pt idx="0">
                    <c:v>4.836496765166938</c:v>
                  </c:pt>
                  <c:pt idx="1">
                    <c:v>1.631508174623818</c:v>
                  </c:pt>
                </c:numCache>
              </c:numRef>
            </c:minus>
          </c:errBars>
          <c:val>
            <c:numRef>
              <c:f>(Sheet1!$I$65,Sheet1!$I$72)</c:f>
              <c:numCache>
                <c:formatCode>General</c:formatCode>
                <c:ptCount val="2"/>
                <c:pt idx="0">
                  <c:v>87.84837777503868</c:v>
                </c:pt>
                <c:pt idx="1">
                  <c:v>87.33197859211124</c:v>
                </c:pt>
              </c:numCache>
            </c:numRef>
          </c:val>
        </c:ser>
        <c:ser>
          <c:idx val="0"/>
          <c:order val="1"/>
          <c:tx>
            <c:v>partial</c:v>
          </c:tx>
          <c:invertIfNegative val="0"/>
          <c:errBars>
            <c:errBarType val="plus"/>
            <c:errValType val="cust"/>
            <c:noEndCap val="0"/>
            <c:plus>
              <c:numRef>
                <c:f>(Sheet1!$H$66,Sheet1!$H$73)</c:f>
                <c:numCache>
                  <c:formatCode>General</c:formatCode>
                  <c:ptCount val="2"/>
                  <c:pt idx="0">
                    <c:v>2.928377787296432</c:v>
                  </c:pt>
                  <c:pt idx="1">
                    <c:v>2.231917752843458</c:v>
                  </c:pt>
                </c:numCache>
              </c:numRef>
            </c:plus>
            <c:minus>
              <c:numRef>
                <c:f>(Sheet1!$H$66,Sheet1!$H$73)</c:f>
                <c:numCache>
                  <c:formatCode>General</c:formatCode>
                  <c:ptCount val="2"/>
                  <c:pt idx="0">
                    <c:v>2.928377787296432</c:v>
                  </c:pt>
                  <c:pt idx="1">
                    <c:v>2.231917752843458</c:v>
                  </c:pt>
                </c:numCache>
              </c:numRef>
            </c:minus>
          </c:errBars>
          <c:val>
            <c:numRef>
              <c:f>(Sheet1!$H$65,Sheet1!$H$72)</c:f>
              <c:numCache>
                <c:formatCode>General</c:formatCode>
                <c:ptCount val="2"/>
                <c:pt idx="0">
                  <c:v>10.98203158168646</c:v>
                </c:pt>
                <c:pt idx="1">
                  <c:v>12.10304965647634</c:v>
                </c:pt>
              </c:numCache>
            </c:numRef>
          </c:val>
        </c:ser>
        <c:ser>
          <c:idx val="1"/>
          <c:order val="2"/>
          <c:tx>
            <c:v>none</c:v>
          </c:tx>
          <c:invertIfNegative val="0"/>
          <c:val>
            <c:numRef>
              <c:f>(Sheet1!$G$65,Sheet1!$G$72)</c:f>
              <c:numCache>
                <c:formatCode>General</c:formatCode>
                <c:ptCount val="2"/>
                <c:pt idx="0">
                  <c:v>1.169590643274854</c:v>
                </c:pt>
                <c:pt idx="1">
                  <c:v>0.564971751412429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494264"/>
        <c:axId val="2089301112"/>
      </c:barChart>
      <c:catAx>
        <c:axId val="2075494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9301112"/>
        <c:crosses val="autoZero"/>
        <c:auto val="1"/>
        <c:lblAlgn val="ctr"/>
        <c:lblOffset val="100"/>
        <c:noMultiLvlLbl val="0"/>
      </c:catAx>
      <c:valAx>
        <c:axId val="2089301112"/>
        <c:scaling>
          <c:orientation val="minMax"/>
          <c:max val="10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494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397934</xdr:colOff>
      <xdr:row>36</xdr:row>
      <xdr:rowOff>160867</xdr:rowOff>
    </xdr:from>
    <xdr:to>
      <xdr:col>4</xdr:col>
      <xdr:colOff>389467</xdr:colOff>
      <xdr:row>53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541867</xdr:colOff>
      <xdr:row>36</xdr:row>
      <xdr:rowOff>169334</xdr:rowOff>
    </xdr:from>
    <xdr:to>
      <xdr:col>9</xdr:col>
      <xdr:colOff>863600</xdr:colOff>
      <xdr:row>53</xdr:row>
      <xdr:rowOff>33867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558800</xdr:colOff>
      <xdr:row>74</xdr:row>
      <xdr:rowOff>101600</xdr:rowOff>
    </xdr:from>
    <xdr:to>
      <xdr:col>4</xdr:col>
      <xdr:colOff>533400</xdr:colOff>
      <xdr:row>90</xdr:row>
      <xdr:rowOff>135467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="150" workbookViewId="0">
      <selection activeCell="E36" sqref="E36"/>
    </sheetView>
  </sheetViews>
  <sheetFormatPr baseColWidth="12" defaultColWidth="10.7109375" defaultRowHeight="13" x14ac:dyDescent="0"/>
  <cols>
    <col min="1" max="1" width="19.42578125" customWidth="1"/>
    <col min="6" max="6" width="4.7109375" customWidth="1"/>
  </cols>
  <sheetData>
    <row r="1" spans="1:10">
      <c r="B1" t="s">
        <v>0</v>
      </c>
      <c r="D1" t="s">
        <v>1</v>
      </c>
    </row>
    <row r="2" spans="1:10">
      <c r="B2" t="s">
        <v>2</v>
      </c>
    </row>
    <row r="3" spans="1:10">
      <c r="B3" t="s">
        <v>3</v>
      </c>
    </row>
    <row r="4" spans="1:10">
      <c r="B4" t="s">
        <v>17</v>
      </c>
      <c r="G4" t="s">
        <v>18</v>
      </c>
    </row>
    <row r="5" spans="1:10">
      <c r="A5" t="s">
        <v>13</v>
      </c>
      <c r="B5" t="s">
        <v>4</v>
      </c>
      <c r="C5" t="s">
        <v>5</v>
      </c>
      <c r="D5" t="s">
        <v>6</v>
      </c>
      <c r="E5" t="s">
        <v>7</v>
      </c>
      <c r="G5" t="s">
        <v>4</v>
      </c>
      <c r="H5" t="s">
        <v>5</v>
      </c>
      <c r="I5" t="s">
        <v>6</v>
      </c>
      <c r="J5" t="s">
        <v>7</v>
      </c>
    </row>
    <row r="6" spans="1:10">
      <c r="A6" t="s">
        <v>8</v>
      </c>
      <c r="B6">
        <v>4</v>
      </c>
      <c r="C6">
        <v>8</v>
      </c>
      <c r="D6">
        <v>83</v>
      </c>
      <c r="E6">
        <f>B6+C6+D6</f>
        <v>95</v>
      </c>
      <c r="G6">
        <f>B6/95*100</f>
        <v>4.2105263157894735</v>
      </c>
      <c r="H6">
        <f t="shared" ref="H6:J6" si="0">C6/95*100</f>
        <v>8.4210526315789469</v>
      </c>
      <c r="I6">
        <f t="shared" si="0"/>
        <v>87.368421052631589</v>
      </c>
      <c r="J6">
        <f t="shared" si="0"/>
        <v>100</v>
      </c>
    </row>
    <row r="7" spans="1:10">
      <c r="A7" t="s">
        <v>9</v>
      </c>
      <c r="B7">
        <v>5</v>
      </c>
      <c r="C7">
        <v>12</v>
      </c>
      <c r="D7">
        <v>54</v>
      </c>
      <c r="E7">
        <f t="shared" ref="E7:E8" si="1">B7+C7+D7</f>
        <v>71</v>
      </c>
      <c r="G7">
        <f>B7/71*100</f>
        <v>7.042253521126761</v>
      </c>
      <c r="H7">
        <f t="shared" ref="H7:J7" si="2">C7/71*100</f>
        <v>16.901408450704224</v>
      </c>
      <c r="I7">
        <f t="shared" si="2"/>
        <v>76.056338028169009</v>
      </c>
      <c r="J7">
        <f t="shared" si="2"/>
        <v>100</v>
      </c>
    </row>
    <row r="8" spans="1:10">
      <c r="A8" t="s">
        <v>10</v>
      </c>
      <c r="B8">
        <v>5</v>
      </c>
      <c r="C8">
        <v>7</v>
      </c>
      <c r="D8">
        <v>49</v>
      </c>
      <c r="E8">
        <f t="shared" si="1"/>
        <v>61</v>
      </c>
      <c r="G8">
        <f>B8/61*100</f>
        <v>8.1967213114754092</v>
      </c>
      <c r="H8">
        <f t="shared" ref="H8:J8" si="3">C8/61*100</f>
        <v>11.475409836065573</v>
      </c>
      <c r="I8">
        <f t="shared" si="3"/>
        <v>80.327868852459019</v>
      </c>
      <c r="J8">
        <f t="shared" si="3"/>
        <v>100</v>
      </c>
    </row>
    <row r="9" spans="1:10">
      <c r="A9" t="s">
        <v>11</v>
      </c>
      <c r="B9">
        <f>AVERAGE(B6:B8)</f>
        <v>4.666666666666667</v>
      </c>
      <c r="C9">
        <f t="shared" ref="C9:E9" si="4">AVERAGE(C6:C8)</f>
        <v>9</v>
      </c>
      <c r="D9">
        <f t="shared" si="4"/>
        <v>62</v>
      </c>
      <c r="E9">
        <f t="shared" si="4"/>
        <v>75.666666666666671</v>
      </c>
      <c r="G9">
        <f>AVERAGE(G6:G8)</f>
        <v>6.4831670494638809</v>
      </c>
      <c r="H9">
        <f t="shared" ref="H9:J9" si="5">AVERAGE(H6:H8)</f>
        <v>12.265956972782915</v>
      </c>
      <c r="I9">
        <f t="shared" si="5"/>
        <v>81.250875977753196</v>
      </c>
      <c r="J9">
        <f t="shared" si="5"/>
        <v>100</v>
      </c>
    </row>
    <row r="10" spans="1:10">
      <c r="A10" t="s">
        <v>12</v>
      </c>
      <c r="G10">
        <f>STDEV(G6:G8)</f>
        <v>2.0510657956304672</v>
      </c>
      <c r="H10">
        <f t="shared" ref="H10:J10" si="6">STDEV(H6:H8)</f>
        <v>4.2950939787473823</v>
      </c>
      <c r="I10">
        <f t="shared" si="6"/>
        <v>5.7122466861202259</v>
      </c>
      <c r="J10">
        <f t="shared" si="6"/>
        <v>0</v>
      </c>
    </row>
    <row r="13" spans="1:10">
      <c r="A13" t="s">
        <v>14</v>
      </c>
      <c r="B13" t="s">
        <v>4</v>
      </c>
      <c r="C13" t="s">
        <v>5</v>
      </c>
      <c r="D13" t="s">
        <v>6</v>
      </c>
      <c r="E13" t="s">
        <v>7</v>
      </c>
      <c r="G13" t="s">
        <v>4</v>
      </c>
      <c r="H13" t="s">
        <v>5</v>
      </c>
      <c r="I13" t="s">
        <v>6</v>
      </c>
      <c r="J13" t="s">
        <v>7</v>
      </c>
    </row>
    <row r="14" spans="1:10">
      <c r="A14" t="s">
        <v>8</v>
      </c>
      <c r="B14">
        <v>11</v>
      </c>
      <c r="C14">
        <v>15</v>
      </c>
      <c r="D14">
        <v>36</v>
      </c>
      <c r="E14">
        <f>B14+C14+D14</f>
        <v>62</v>
      </c>
      <c r="G14">
        <f>B14/62*100</f>
        <v>17.741935483870968</v>
      </c>
      <c r="H14">
        <f t="shared" ref="H14:J14" si="7">C14/62*100</f>
        <v>24.193548387096776</v>
      </c>
      <c r="I14">
        <f t="shared" si="7"/>
        <v>58.064516129032263</v>
      </c>
      <c r="J14">
        <f t="shared" si="7"/>
        <v>100</v>
      </c>
    </row>
    <row r="15" spans="1:10">
      <c r="A15" t="s">
        <v>9</v>
      </c>
      <c r="B15">
        <v>6</v>
      </c>
      <c r="C15">
        <v>25</v>
      </c>
      <c r="D15">
        <v>26</v>
      </c>
      <c r="E15">
        <f t="shared" ref="E15:E16" si="8">B15+C15+D15</f>
        <v>57</v>
      </c>
      <c r="G15">
        <f>B15/57*100</f>
        <v>10.526315789473683</v>
      </c>
      <c r="H15">
        <f t="shared" ref="H15:J15" si="9">C15/57*100</f>
        <v>43.859649122807014</v>
      </c>
      <c r="I15">
        <f t="shared" si="9"/>
        <v>45.614035087719294</v>
      </c>
      <c r="J15">
        <f t="shared" si="9"/>
        <v>100</v>
      </c>
    </row>
    <row r="16" spans="1:10">
      <c r="A16" t="s">
        <v>10</v>
      </c>
      <c r="B16">
        <v>10</v>
      </c>
      <c r="C16">
        <v>23</v>
      </c>
      <c r="D16">
        <v>30</v>
      </c>
      <c r="E16">
        <f t="shared" si="8"/>
        <v>63</v>
      </c>
      <c r="G16">
        <f>B16/63*100</f>
        <v>15.873015873015872</v>
      </c>
      <c r="H16">
        <f t="shared" ref="H16:J16" si="10">C16/63*100</f>
        <v>36.507936507936506</v>
      </c>
      <c r="I16">
        <f t="shared" si="10"/>
        <v>47.619047619047613</v>
      </c>
      <c r="J16">
        <f t="shared" si="10"/>
        <v>100</v>
      </c>
    </row>
    <row r="17" spans="1:10">
      <c r="A17" t="s">
        <v>11</v>
      </c>
      <c r="B17">
        <f>AVERAGE(B14:B16)</f>
        <v>9</v>
      </c>
      <c r="C17">
        <f t="shared" ref="C17:E17" si="11">AVERAGE(C14:C16)</f>
        <v>21</v>
      </c>
      <c r="D17">
        <f t="shared" si="11"/>
        <v>30.666666666666668</v>
      </c>
      <c r="E17">
        <f t="shared" si="11"/>
        <v>60.666666666666664</v>
      </c>
      <c r="G17">
        <f>AVERAGE(G14:G16)</f>
        <v>14.713755715453509</v>
      </c>
      <c r="H17">
        <f t="shared" ref="H17:J17" si="12">AVERAGE(H14:H16)</f>
        <v>34.853711339280096</v>
      </c>
      <c r="I17">
        <f t="shared" si="12"/>
        <v>50.432532945266388</v>
      </c>
      <c r="J17">
        <f t="shared" si="12"/>
        <v>100</v>
      </c>
    </row>
    <row r="18" spans="1:10">
      <c r="A18" t="s">
        <v>12</v>
      </c>
      <c r="G18">
        <f>STDEV(G14:G16)</f>
        <v>3.7448905161869672</v>
      </c>
      <c r="H18">
        <f t="shared" ref="H18:J18" si="13">STDEV(H14:H16)</f>
        <v>9.9368619401820215</v>
      </c>
      <c r="I18">
        <f t="shared" si="13"/>
        <v>6.6850874564705274</v>
      </c>
      <c r="J18">
        <f t="shared" si="13"/>
        <v>0</v>
      </c>
    </row>
    <row r="22" spans="1:10">
      <c r="A22" t="s">
        <v>15</v>
      </c>
      <c r="B22" t="s">
        <v>4</v>
      </c>
      <c r="C22" t="s">
        <v>5</v>
      </c>
      <c r="D22" t="s">
        <v>6</v>
      </c>
      <c r="E22" t="s">
        <v>7</v>
      </c>
      <c r="G22" t="s">
        <v>4</v>
      </c>
      <c r="H22" t="s">
        <v>5</v>
      </c>
      <c r="I22" t="s">
        <v>6</v>
      </c>
      <c r="J22" t="s">
        <v>7</v>
      </c>
    </row>
    <row r="23" spans="1:10">
      <c r="A23" t="s">
        <v>8</v>
      </c>
      <c r="B23">
        <v>1</v>
      </c>
      <c r="C23">
        <v>26</v>
      </c>
      <c r="D23">
        <v>54</v>
      </c>
      <c r="E23">
        <f>B23+C23+D23</f>
        <v>81</v>
      </c>
      <c r="G23">
        <f>B23/81*100</f>
        <v>1.2345679012345678</v>
      </c>
      <c r="H23">
        <f t="shared" ref="H23:J23" si="14">C23/81*100</f>
        <v>32.098765432098766</v>
      </c>
      <c r="I23">
        <f t="shared" si="14"/>
        <v>66.666666666666657</v>
      </c>
      <c r="J23">
        <f t="shared" si="14"/>
        <v>100</v>
      </c>
    </row>
    <row r="24" spans="1:10">
      <c r="A24" t="s">
        <v>9</v>
      </c>
      <c r="B24">
        <v>3</v>
      </c>
      <c r="C24">
        <v>19</v>
      </c>
      <c r="D24">
        <v>30</v>
      </c>
      <c r="E24">
        <f t="shared" ref="E24:E25" si="15">B24+C24+D24</f>
        <v>52</v>
      </c>
      <c r="G24">
        <f>B24/52*100</f>
        <v>5.7692307692307692</v>
      </c>
      <c r="H24">
        <f t="shared" ref="H24:J24" si="16">C24/52*100</f>
        <v>36.538461538461533</v>
      </c>
      <c r="I24">
        <f t="shared" si="16"/>
        <v>57.692307692307686</v>
      </c>
      <c r="J24">
        <f t="shared" si="16"/>
        <v>100</v>
      </c>
    </row>
    <row r="25" spans="1:10">
      <c r="A25" t="s">
        <v>10</v>
      </c>
      <c r="B25">
        <v>1</v>
      </c>
      <c r="C25">
        <v>20</v>
      </c>
      <c r="D25">
        <v>35</v>
      </c>
      <c r="E25">
        <f t="shared" si="15"/>
        <v>56</v>
      </c>
      <c r="G25">
        <f>B25/56*100</f>
        <v>1.7857142857142856</v>
      </c>
      <c r="H25">
        <f t="shared" ref="H25:J25" si="17">C25/56*100</f>
        <v>35.714285714285715</v>
      </c>
      <c r="I25">
        <f t="shared" si="17"/>
        <v>62.5</v>
      </c>
      <c r="J25">
        <f t="shared" si="17"/>
        <v>100</v>
      </c>
    </row>
    <row r="26" spans="1:10">
      <c r="A26" t="s">
        <v>11</v>
      </c>
      <c r="B26">
        <f>AVERAGE(B23:B25)</f>
        <v>1.6666666666666667</v>
      </c>
      <c r="C26">
        <f t="shared" ref="C26:E26" si="18">AVERAGE(C23:C25)</f>
        <v>21.666666666666668</v>
      </c>
      <c r="D26">
        <f t="shared" si="18"/>
        <v>39.666666666666664</v>
      </c>
      <c r="E26">
        <f t="shared" si="18"/>
        <v>63</v>
      </c>
      <c r="G26">
        <f>AVERAGE(G23:G25)</f>
        <v>2.9298376520598741</v>
      </c>
      <c r="H26">
        <f t="shared" ref="H26:J26" si="19">AVERAGE(H23:H25)</f>
        <v>34.783837561615343</v>
      </c>
      <c r="I26">
        <f t="shared" si="19"/>
        <v>62.286324786324776</v>
      </c>
      <c r="J26">
        <f t="shared" si="19"/>
        <v>100</v>
      </c>
    </row>
    <row r="27" spans="1:10">
      <c r="A27" t="s">
        <v>12</v>
      </c>
      <c r="G27">
        <f>STDEV(G23:G25)</f>
        <v>2.4743798293025576</v>
      </c>
      <c r="H27">
        <f t="shared" ref="H27:J27" si="20">STDEV(H23:H25)</f>
        <v>2.3615727180883015</v>
      </c>
      <c r="I27">
        <f t="shared" si="20"/>
        <v>4.4909934950819856</v>
      </c>
      <c r="J27">
        <f t="shared" si="20"/>
        <v>0</v>
      </c>
    </row>
    <row r="30" spans="1:10">
      <c r="A30" t="s">
        <v>16</v>
      </c>
      <c r="B30" t="s">
        <v>4</v>
      </c>
      <c r="C30" t="s">
        <v>5</v>
      </c>
      <c r="D30" t="s">
        <v>6</v>
      </c>
      <c r="E30" t="s">
        <v>7</v>
      </c>
      <c r="G30" t="s">
        <v>4</v>
      </c>
      <c r="H30" t="s">
        <v>5</v>
      </c>
      <c r="I30" t="s">
        <v>6</v>
      </c>
      <c r="J30" t="s">
        <v>7</v>
      </c>
    </row>
    <row r="31" spans="1:10">
      <c r="A31" t="s">
        <v>8</v>
      </c>
      <c r="B31">
        <v>11</v>
      </c>
      <c r="C31">
        <v>34</v>
      </c>
      <c r="D31">
        <v>13</v>
      </c>
      <c r="E31">
        <f>B31+C31+D31</f>
        <v>58</v>
      </c>
      <c r="G31">
        <f>B31/58*100</f>
        <v>18.96551724137931</v>
      </c>
      <c r="H31">
        <f t="shared" ref="H31:J31" si="21">C31/58*100</f>
        <v>58.620689655172406</v>
      </c>
      <c r="I31">
        <f t="shared" si="21"/>
        <v>22.413793103448278</v>
      </c>
      <c r="J31">
        <f t="shared" si="21"/>
        <v>100</v>
      </c>
    </row>
    <row r="32" spans="1:10">
      <c r="A32" t="s">
        <v>9</v>
      </c>
      <c r="B32">
        <v>8</v>
      </c>
      <c r="C32">
        <v>41</v>
      </c>
      <c r="D32">
        <v>13</v>
      </c>
      <c r="E32">
        <f t="shared" ref="E32:E33" si="22">B32+C32+D32</f>
        <v>62</v>
      </c>
      <c r="G32">
        <f>B32/62*100</f>
        <v>12.903225806451612</v>
      </c>
      <c r="H32">
        <f t="shared" ref="H32:J32" si="23">C32/62*100</f>
        <v>66.129032258064512</v>
      </c>
      <c r="I32">
        <f t="shared" si="23"/>
        <v>20.967741935483872</v>
      </c>
      <c r="J32">
        <f t="shared" si="23"/>
        <v>100</v>
      </c>
    </row>
    <row r="33" spans="1:10">
      <c r="A33" t="s">
        <v>10</v>
      </c>
      <c r="B33">
        <v>15</v>
      </c>
      <c r="C33">
        <v>36</v>
      </c>
      <c r="D33">
        <v>16</v>
      </c>
      <c r="E33">
        <f t="shared" si="22"/>
        <v>67</v>
      </c>
      <c r="G33">
        <f>B33/67*100</f>
        <v>22.388059701492537</v>
      </c>
      <c r="H33">
        <f t="shared" ref="H33:J33" si="24">C33/67*100</f>
        <v>53.731343283582092</v>
      </c>
      <c r="I33">
        <f t="shared" si="24"/>
        <v>23.880597014925371</v>
      </c>
      <c r="J33">
        <f t="shared" si="24"/>
        <v>100</v>
      </c>
    </row>
    <row r="34" spans="1:10">
      <c r="A34" t="s">
        <v>11</v>
      </c>
      <c r="B34">
        <f>AVERAGE(B31:B33)</f>
        <v>11.333333333333334</v>
      </c>
      <c r="C34">
        <f t="shared" ref="C34:E34" si="25">AVERAGE(C31:C33)</f>
        <v>37</v>
      </c>
      <c r="D34">
        <f t="shared" si="25"/>
        <v>14</v>
      </c>
      <c r="E34">
        <f t="shared" si="25"/>
        <v>62.333333333333336</v>
      </c>
      <c r="G34">
        <f>AVERAGE(G31:G33)</f>
        <v>18.085600916441152</v>
      </c>
      <c r="H34">
        <f t="shared" ref="H34:J34" si="26">AVERAGE(H31:H33)</f>
        <v>59.493688398939675</v>
      </c>
      <c r="I34">
        <f t="shared" si="26"/>
        <v>22.420710684619177</v>
      </c>
      <c r="J34">
        <f t="shared" si="26"/>
        <v>100</v>
      </c>
    </row>
    <row r="35" spans="1:10">
      <c r="A35" t="s">
        <v>12</v>
      </c>
      <c r="G35">
        <f>STDEV(G31:G33)</f>
        <v>4.8032497393222071</v>
      </c>
      <c r="H35">
        <f t="shared" ref="H35:J35" si="27">STDEV(H31:H33)</f>
        <v>6.244779266072193</v>
      </c>
      <c r="I35">
        <f t="shared" si="27"/>
        <v>1.4564398608092193</v>
      </c>
      <c r="J35">
        <f t="shared" si="27"/>
        <v>0</v>
      </c>
    </row>
    <row r="50" spans="1:11">
      <c r="K50" t="s">
        <v>19</v>
      </c>
    </row>
    <row r="51" spans="1:11">
      <c r="K51" t="s">
        <v>20</v>
      </c>
    </row>
    <row r="52" spans="1:11">
      <c r="K52" t="s">
        <v>21</v>
      </c>
    </row>
    <row r="57" spans="1:11">
      <c r="B57" t="s">
        <v>0</v>
      </c>
      <c r="D57" t="s">
        <v>1</v>
      </c>
    </row>
    <row r="58" spans="1:11">
      <c r="B58" t="s">
        <v>2</v>
      </c>
    </row>
    <row r="59" spans="1:11">
      <c r="B59" t="s">
        <v>22</v>
      </c>
    </row>
    <row r="60" spans="1:11">
      <c r="A60" t="s">
        <v>23</v>
      </c>
      <c r="B60" t="s">
        <v>17</v>
      </c>
      <c r="G60" t="s">
        <v>18</v>
      </c>
    </row>
    <row r="61" spans="1:11">
      <c r="A61" t="s">
        <v>27</v>
      </c>
      <c r="B61" t="s">
        <v>24</v>
      </c>
      <c r="C61" t="s">
        <v>30</v>
      </c>
      <c r="D61" t="s">
        <v>26</v>
      </c>
      <c r="E61" t="s">
        <v>7</v>
      </c>
      <c r="G61" t="s">
        <v>24</v>
      </c>
      <c r="H61" t="s">
        <v>30</v>
      </c>
      <c r="I61" t="s">
        <v>26</v>
      </c>
      <c r="J61" t="s">
        <v>7</v>
      </c>
    </row>
    <row r="62" spans="1:11">
      <c r="A62" t="s">
        <v>8</v>
      </c>
      <c r="B62">
        <v>0</v>
      </c>
      <c r="C62">
        <v>5</v>
      </c>
      <c r="D62">
        <v>56</v>
      </c>
      <c r="E62">
        <f>B62+C62+D62</f>
        <v>61</v>
      </c>
      <c r="G62">
        <f>B62/61*100</f>
        <v>0</v>
      </c>
      <c r="H62">
        <f t="shared" ref="H62:J62" si="28">C62/61*100</f>
        <v>8.1967213114754092</v>
      </c>
      <c r="I62">
        <f t="shared" si="28"/>
        <v>91.803278688524586</v>
      </c>
      <c r="J62">
        <f t="shared" si="28"/>
        <v>100</v>
      </c>
    </row>
    <row r="63" spans="1:11">
      <c r="A63" t="s">
        <v>9</v>
      </c>
      <c r="B63">
        <v>2</v>
      </c>
      <c r="C63">
        <v>8</v>
      </c>
      <c r="D63">
        <v>47</v>
      </c>
      <c r="E63">
        <f t="shared" ref="E63:E64" si="29">B63+C63+D63</f>
        <v>57</v>
      </c>
      <c r="G63">
        <f>B63/57*100</f>
        <v>3.5087719298245612</v>
      </c>
      <c r="H63">
        <f t="shared" ref="H63:J63" si="30">C63/57*100</f>
        <v>14.035087719298245</v>
      </c>
      <c r="I63">
        <f t="shared" si="30"/>
        <v>82.456140350877192</v>
      </c>
      <c r="J63">
        <f t="shared" si="30"/>
        <v>100</v>
      </c>
    </row>
    <row r="64" spans="1:11">
      <c r="A64" t="s">
        <v>10</v>
      </c>
      <c r="B64">
        <v>0</v>
      </c>
      <c r="C64">
        <v>6</v>
      </c>
      <c r="D64">
        <v>50</v>
      </c>
      <c r="E64">
        <f t="shared" si="29"/>
        <v>56</v>
      </c>
      <c r="G64">
        <f>B64/56*100</f>
        <v>0</v>
      </c>
      <c r="H64">
        <f t="shared" ref="H64:J64" si="31">C64/56*100</f>
        <v>10.714285714285714</v>
      </c>
      <c r="I64">
        <f t="shared" si="31"/>
        <v>89.285714285714292</v>
      </c>
      <c r="J64">
        <f t="shared" si="31"/>
        <v>100</v>
      </c>
    </row>
    <row r="65" spans="1:10">
      <c r="A65" t="s">
        <v>11</v>
      </c>
      <c r="B65">
        <f>AVERAGE(B62:B64)</f>
        <v>0.66666666666666663</v>
      </c>
      <c r="C65">
        <f t="shared" ref="C65" si="32">AVERAGE(C62:C64)</f>
        <v>6.333333333333333</v>
      </c>
      <c r="D65">
        <f t="shared" ref="D65" si="33">AVERAGE(D62:D64)</f>
        <v>51</v>
      </c>
      <c r="E65">
        <f t="shared" ref="E65" si="34">AVERAGE(E62:E64)</f>
        <v>58</v>
      </c>
      <c r="G65">
        <f>AVERAGE(G62:G64)</f>
        <v>1.1695906432748537</v>
      </c>
      <c r="H65">
        <f t="shared" ref="H65" si="35">AVERAGE(H62:H64)</f>
        <v>10.982031581686456</v>
      </c>
      <c r="I65">
        <f t="shared" ref="I65" si="36">AVERAGE(I62:I64)</f>
        <v>87.848377775038685</v>
      </c>
      <c r="J65">
        <f t="shared" ref="J65" si="37">AVERAGE(J62:J64)</f>
        <v>100</v>
      </c>
    </row>
    <row r="66" spans="1:10">
      <c r="A66" t="s">
        <v>12</v>
      </c>
      <c r="G66">
        <f>STDEV(G62:G64)</f>
        <v>2.0257904182092132</v>
      </c>
      <c r="H66">
        <f t="shared" ref="H66:J66" si="38">STDEV(H62:H64)</f>
        <v>2.9283777872964323</v>
      </c>
      <c r="I66">
        <f t="shared" si="38"/>
        <v>4.8364967651669382</v>
      </c>
      <c r="J66">
        <f t="shared" si="38"/>
        <v>0</v>
      </c>
    </row>
    <row r="68" spans="1:10">
      <c r="A68" t="s">
        <v>27</v>
      </c>
      <c r="B68" t="s">
        <v>24</v>
      </c>
      <c r="C68" t="s">
        <v>25</v>
      </c>
      <c r="D68" t="s">
        <v>26</v>
      </c>
      <c r="E68" t="s">
        <v>7</v>
      </c>
      <c r="G68" t="s">
        <v>24</v>
      </c>
      <c r="H68" t="s">
        <v>30</v>
      </c>
      <c r="I68" t="s">
        <v>26</v>
      </c>
      <c r="J68" t="s">
        <v>7</v>
      </c>
    </row>
    <row r="69" spans="1:10">
      <c r="A69" t="s">
        <v>8</v>
      </c>
      <c r="B69">
        <v>0</v>
      </c>
      <c r="C69">
        <v>8</v>
      </c>
      <c r="D69">
        <v>61</v>
      </c>
      <c r="E69">
        <f>B69+C69+D69</f>
        <v>69</v>
      </c>
      <c r="G69">
        <f>B69/69*100</f>
        <v>0</v>
      </c>
      <c r="H69">
        <f t="shared" ref="H69:J69" si="39">C69/69*100</f>
        <v>11.594202898550725</v>
      </c>
      <c r="I69">
        <f t="shared" si="39"/>
        <v>88.405797101449281</v>
      </c>
      <c r="J69">
        <f t="shared" si="39"/>
        <v>100</v>
      </c>
    </row>
    <row r="70" spans="1:10">
      <c r="A70" t="s">
        <v>9</v>
      </c>
      <c r="B70">
        <v>0</v>
      </c>
      <c r="C70">
        <v>8</v>
      </c>
      <c r="D70">
        <v>47</v>
      </c>
      <c r="E70">
        <f t="shared" ref="E70:E71" si="40">B70+C70+D70</f>
        <v>55</v>
      </c>
      <c r="G70">
        <f>B70/55*100</f>
        <v>0</v>
      </c>
      <c r="H70">
        <f t="shared" ref="H70:J70" si="41">C70/55*100</f>
        <v>14.545454545454545</v>
      </c>
      <c r="I70">
        <f t="shared" si="41"/>
        <v>85.454545454545453</v>
      </c>
      <c r="J70">
        <f t="shared" si="41"/>
        <v>100</v>
      </c>
    </row>
    <row r="71" spans="1:10">
      <c r="A71" t="s">
        <v>10</v>
      </c>
      <c r="B71">
        <v>1</v>
      </c>
      <c r="C71">
        <v>6</v>
      </c>
      <c r="D71">
        <v>52</v>
      </c>
      <c r="E71">
        <f t="shared" si="40"/>
        <v>59</v>
      </c>
      <c r="G71">
        <f>B71/59*100</f>
        <v>1.6949152542372881</v>
      </c>
      <c r="H71">
        <f t="shared" ref="H71:J71" si="42">C71/59*100</f>
        <v>10.16949152542373</v>
      </c>
      <c r="I71">
        <f t="shared" si="42"/>
        <v>88.135593220338976</v>
      </c>
      <c r="J71">
        <f t="shared" si="42"/>
        <v>100</v>
      </c>
    </row>
    <row r="72" spans="1:10">
      <c r="A72" t="s">
        <v>11</v>
      </c>
      <c r="B72">
        <f>AVERAGE(B69:B71)</f>
        <v>0.33333333333333331</v>
      </c>
      <c r="C72">
        <f t="shared" ref="C72" si="43">AVERAGE(C69:C71)</f>
        <v>7.333333333333333</v>
      </c>
      <c r="D72">
        <f t="shared" ref="D72" si="44">AVERAGE(D69:D71)</f>
        <v>53.333333333333336</v>
      </c>
      <c r="E72">
        <f t="shared" ref="E72" si="45">AVERAGE(E69:E71)</f>
        <v>61</v>
      </c>
      <c r="G72">
        <f>AVERAGE(G69:G71)</f>
        <v>0.56497175141242939</v>
      </c>
      <c r="H72">
        <f t="shared" ref="H72" si="46">AVERAGE(H69:H71)</f>
        <v>12.103049656476335</v>
      </c>
      <c r="I72">
        <f t="shared" ref="I72" si="47">AVERAGE(I69:I71)</f>
        <v>87.331978592111241</v>
      </c>
      <c r="J72">
        <f t="shared" ref="J72" si="48">AVERAGE(J69:J71)</f>
        <v>100</v>
      </c>
    </row>
    <row r="73" spans="1:10">
      <c r="A73" t="s">
        <v>12</v>
      </c>
      <c r="G73">
        <f>STDEV(G69:G71)</f>
        <v>0.97855977828750129</v>
      </c>
      <c r="H73">
        <f t="shared" ref="H73:J73" si="49">STDEV(H69:H71)</f>
        <v>2.2319177528434584</v>
      </c>
      <c r="I73">
        <f t="shared" si="49"/>
        <v>1.6315081746238185</v>
      </c>
      <c r="J73">
        <f t="shared" si="49"/>
        <v>0</v>
      </c>
    </row>
    <row r="93" spans="2:2">
      <c r="B93" t="s">
        <v>28</v>
      </c>
    </row>
    <row r="94" spans="2:2">
      <c r="B94" t="s">
        <v>29</v>
      </c>
    </row>
  </sheetData>
  <phoneticPr fontId="1" type="noConversion"/>
  <pageMargins left="0.75" right="0.75" top="1" bottom="1" header="0.5" footer="0.5"/>
  <pageSetup scale="65" orientation="landscape" horizontalDpi="4294967292" verticalDpi="4294967292"/>
  <rowBreaks count="1" manualBreakCount="1">
    <brk id="55" max="16383" man="1" pt="1"/>
  </rowBreaks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Yamano</dc:creator>
  <cp:lastModifiedBy>山野 晃史</cp:lastModifiedBy>
  <cp:lastPrinted>2014-04-03T16:10:52Z</cp:lastPrinted>
  <dcterms:created xsi:type="dcterms:W3CDTF">2014-03-07T20:17:05Z</dcterms:created>
  <dcterms:modified xsi:type="dcterms:W3CDTF">2017-12-18T08:58:33Z</dcterms:modified>
</cp:coreProperties>
</file>