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autoCompressPictures="0" defaultThemeVersion="124226"/>
  <bookViews>
    <workbookView xWindow="2325" yWindow="3840" windowWidth="47295" windowHeight="22800"/>
  </bookViews>
  <sheets>
    <sheet name="Tables S2 to S12 Analyses" sheetId="1" r:id="rId1"/>
    <sheet name="Tables S13 to S18 Mass balances" sheetId="2" r:id="rId2"/>
  </sheets>
  <calcPr calcId="15251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1" l="1"/>
  <c r="D6" i="1"/>
  <c r="B72" i="2"/>
  <c r="L143" i="2"/>
  <c r="Z344" i="1"/>
  <c r="AA344" i="1"/>
  <c r="Y344" i="1"/>
  <c r="AA251" i="1"/>
  <c r="AA252" i="1"/>
  <c r="AA255" i="1"/>
  <c r="U251" i="1"/>
  <c r="U252" i="1"/>
  <c r="U255" i="1"/>
  <c r="V251" i="1"/>
  <c r="V252" i="1"/>
  <c r="V253" i="1"/>
  <c r="V255" i="1"/>
  <c r="W251" i="1"/>
  <c r="W252" i="1"/>
  <c r="W253" i="1"/>
  <c r="W255" i="1"/>
  <c r="X251" i="1"/>
  <c r="X252" i="1"/>
  <c r="X253" i="1"/>
  <c r="X255" i="1"/>
  <c r="Y251" i="1"/>
  <c r="Y252" i="1"/>
  <c r="Y253" i="1"/>
  <c r="Y255" i="1"/>
  <c r="Z251" i="1"/>
  <c r="Z252" i="1"/>
  <c r="Z253" i="1"/>
  <c r="Z255" i="1"/>
  <c r="AB251" i="1"/>
  <c r="AB252" i="1"/>
  <c r="AB253" i="1"/>
  <c r="AB255" i="1"/>
  <c r="AC251" i="1"/>
  <c r="AC252" i="1"/>
  <c r="AC253" i="1"/>
  <c r="AC255" i="1"/>
  <c r="AD251" i="1"/>
  <c r="AD252" i="1"/>
  <c r="AD253" i="1"/>
  <c r="AD255" i="1"/>
  <c r="AE251" i="1"/>
  <c r="AE252" i="1"/>
  <c r="AE253" i="1"/>
  <c r="AE255" i="1"/>
  <c r="AF251" i="1"/>
  <c r="AF252" i="1"/>
  <c r="AF253" i="1"/>
  <c r="AF255" i="1"/>
  <c r="T251" i="1"/>
  <c r="T252" i="1"/>
  <c r="T255" i="1"/>
  <c r="V249" i="1"/>
  <c r="T248" i="1"/>
  <c r="T247" i="1"/>
  <c r="W249" i="1"/>
  <c r="X249" i="1"/>
  <c r="Y249" i="1"/>
  <c r="Z249" i="1"/>
  <c r="AB249" i="1"/>
  <c r="AC249" i="1"/>
  <c r="AD249" i="1"/>
  <c r="AE249" i="1"/>
  <c r="AF249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AG249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T321" i="1"/>
  <c r="T322" i="1"/>
  <c r="T323" i="1"/>
  <c r="T325" i="1"/>
  <c r="U321" i="1"/>
  <c r="U322" i="1"/>
  <c r="U323" i="1"/>
  <c r="U325" i="1"/>
  <c r="V321" i="1"/>
  <c r="V322" i="1"/>
  <c r="V323" i="1"/>
  <c r="V325" i="1"/>
  <c r="W321" i="1"/>
  <c r="W322" i="1"/>
  <c r="W323" i="1"/>
  <c r="W325" i="1"/>
  <c r="X321" i="1"/>
  <c r="X322" i="1"/>
  <c r="X323" i="1"/>
  <c r="X325" i="1"/>
  <c r="Y321" i="1"/>
  <c r="Y322" i="1"/>
  <c r="Y323" i="1"/>
  <c r="Y325" i="1"/>
  <c r="Z321" i="1"/>
  <c r="Z322" i="1"/>
  <c r="Z323" i="1"/>
  <c r="Z325" i="1"/>
  <c r="AA321" i="1"/>
  <c r="AA322" i="1"/>
  <c r="AA323" i="1"/>
  <c r="AA325" i="1"/>
  <c r="AB321" i="1"/>
  <c r="AB322" i="1"/>
  <c r="AB323" i="1"/>
  <c r="AB325" i="1"/>
  <c r="S321" i="1"/>
  <c r="S322" i="1"/>
  <c r="S323" i="1"/>
  <c r="S325" i="1"/>
  <c r="U183" i="1"/>
  <c r="U188" i="1"/>
  <c r="V183" i="1"/>
  <c r="V184" i="1"/>
  <c r="V185" i="1"/>
  <c r="V186" i="1"/>
  <c r="V188" i="1"/>
  <c r="AA188" i="1"/>
  <c r="AD188" i="1"/>
  <c r="T183" i="1"/>
  <c r="T188" i="1"/>
  <c r="U54" i="1"/>
  <c r="U56" i="1"/>
  <c r="U57" i="1"/>
  <c r="U60" i="1"/>
  <c r="V54" i="1"/>
  <c r="V55" i="1"/>
  <c r="V56" i="1"/>
  <c r="V57" i="1"/>
  <c r="V58" i="1"/>
  <c r="V60" i="1"/>
  <c r="AA54" i="1"/>
  <c r="AA56" i="1"/>
  <c r="AA57" i="1"/>
  <c r="AA60" i="1"/>
  <c r="AD54" i="1"/>
  <c r="AD56" i="1"/>
  <c r="AD57" i="1"/>
  <c r="AD60" i="1"/>
  <c r="T54" i="1"/>
  <c r="T56" i="1"/>
  <c r="T57" i="1"/>
  <c r="T60" i="1"/>
  <c r="U119" i="1"/>
  <c r="U120" i="1"/>
  <c r="U125" i="1"/>
  <c r="V119" i="1"/>
  <c r="V120" i="1"/>
  <c r="V121" i="1"/>
  <c r="V122" i="1"/>
  <c r="V123" i="1"/>
  <c r="V125" i="1"/>
  <c r="AA119" i="1"/>
  <c r="AA120" i="1"/>
  <c r="AA125" i="1"/>
  <c r="T119" i="1"/>
  <c r="T120" i="1"/>
  <c r="T125" i="1"/>
  <c r="X19" i="1"/>
  <c r="X20" i="1"/>
  <c r="X21" i="1"/>
  <c r="X22" i="1"/>
  <c r="X23" i="1"/>
  <c r="X24" i="1"/>
  <c r="X26" i="1"/>
  <c r="Y19" i="1"/>
  <c r="Y20" i="1"/>
  <c r="Y21" i="1"/>
  <c r="Y22" i="1"/>
  <c r="Y23" i="1"/>
  <c r="Y24" i="1"/>
  <c r="Y26" i="1"/>
  <c r="Z19" i="1"/>
  <c r="Z20" i="1"/>
  <c r="Z21" i="1"/>
  <c r="Z22" i="1"/>
  <c r="Z23" i="1"/>
  <c r="Z24" i="1"/>
  <c r="Z26" i="1"/>
  <c r="AA19" i="1"/>
  <c r="AA20" i="1"/>
  <c r="AA21" i="1"/>
  <c r="AA22" i="1"/>
  <c r="AA23" i="1"/>
  <c r="AA24" i="1"/>
  <c r="AA26" i="1"/>
  <c r="AB19" i="1"/>
  <c r="AB20" i="1"/>
  <c r="AB21" i="1"/>
  <c r="AB22" i="1"/>
  <c r="AB23" i="1"/>
  <c r="AB24" i="1"/>
  <c r="AB26" i="1"/>
  <c r="AC19" i="1"/>
  <c r="AC20" i="1"/>
  <c r="AC21" i="1"/>
  <c r="AC22" i="1"/>
  <c r="AC23" i="1"/>
  <c r="AC24" i="1"/>
  <c r="AC26" i="1"/>
  <c r="AD19" i="1"/>
  <c r="AD20" i="1"/>
  <c r="AD21" i="1"/>
  <c r="AD22" i="1"/>
  <c r="AD23" i="1"/>
  <c r="AD24" i="1"/>
  <c r="AD26" i="1"/>
  <c r="AE19" i="1"/>
  <c r="AE20" i="1"/>
  <c r="AE21" i="1"/>
  <c r="AE22" i="1"/>
  <c r="AE23" i="1"/>
  <c r="AE24" i="1"/>
  <c r="AE26" i="1"/>
  <c r="AF19" i="1"/>
  <c r="AF20" i="1"/>
  <c r="AF21" i="1"/>
  <c r="AF22" i="1"/>
  <c r="AF23" i="1"/>
  <c r="AF24" i="1"/>
  <c r="AF26" i="1"/>
  <c r="V19" i="1"/>
  <c r="V20" i="1"/>
  <c r="V21" i="1"/>
  <c r="V22" i="1"/>
  <c r="V23" i="1"/>
  <c r="V24" i="1"/>
  <c r="V26" i="1"/>
  <c r="W19" i="1"/>
  <c r="W20" i="1"/>
  <c r="W21" i="1"/>
  <c r="W22" i="1"/>
  <c r="W23" i="1"/>
  <c r="W24" i="1"/>
  <c r="W26" i="1"/>
  <c r="U19" i="1"/>
  <c r="U20" i="1"/>
  <c r="U21" i="1"/>
  <c r="U22" i="1"/>
  <c r="U23" i="1"/>
  <c r="U24" i="1"/>
  <c r="U26" i="1"/>
  <c r="T19" i="1"/>
  <c r="T20" i="1"/>
  <c r="T21" i="1"/>
  <c r="T22" i="1"/>
  <c r="T23" i="1"/>
  <c r="T24" i="1"/>
  <c r="T26" i="1"/>
  <c r="W183" i="1"/>
  <c r="X183" i="1"/>
  <c r="Y183" i="1"/>
  <c r="Z183" i="1"/>
  <c r="AB183" i="1"/>
  <c r="AC183" i="1"/>
  <c r="AE183" i="1"/>
  <c r="AF183" i="1"/>
  <c r="AG183" i="1"/>
  <c r="W184" i="1"/>
  <c r="X184" i="1"/>
  <c r="X185" i="1"/>
  <c r="X186" i="1"/>
  <c r="X188" i="1"/>
  <c r="Y184" i="1"/>
  <c r="Z184" i="1"/>
  <c r="AB184" i="1"/>
  <c r="AB185" i="1"/>
  <c r="AB186" i="1"/>
  <c r="AB188" i="1"/>
  <c r="AC184" i="1"/>
  <c r="AC185" i="1"/>
  <c r="AC186" i="1"/>
  <c r="AC188" i="1"/>
  <c r="AE184" i="1"/>
  <c r="AF184" i="1"/>
  <c r="AG184" i="1"/>
  <c r="W185" i="1"/>
  <c r="Y185" i="1"/>
  <c r="Z185" i="1"/>
  <c r="AE185" i="1"/>
  <c r="AF185" i="1"/>
  <c r="AG185" i="1"/>
  <c r="W186" i="1"/>
  <c r="Y186" i="1"/>
  <c r="Z186" i="1"/>
  <c r="AE186" i="1"/>
  <c r="AF186" i="1"/>
  <c r="AG186" i="1"/>
  <c r="V181" i="1"/>
  <c r="V180" i="1"/>
  <c r="V179" i="1"/>
  <c r="T178" i="1"/>
  <c r="W119" i="1"/>
  <c r="X119" i="1"/>
  <c r="Y119" i="1"/>
  <c r="Z119" i="1"/>
  <c r="AB119" i="1"/>
  <c r="AC119" i="1"/>
  <c r="AD119" i="1"/>
  <c r="AE119" i="1"/>
  <c r="AF119" i="1"/>
  <c r="W120" i="1"/>
  <c r="X120" i="1"/>
  <c r="Y120" i="1"/>
  <c r="Z120" i="1"/>
  <c r="AB120" i="1"/>
  <c r="AC120" i="1"/>
  <c r="AD120" i="1"/>
  <c r="AE120" i="1"/>
  <c r="AF120" i="1"/>
  <c r="W121" i="1"/>
  <c r="W122" i="1"/>
  <c r="W123" i="1"/>
  <c r="W125" i="1"/>
  <c r="X121" i="1"/>
  <c r="Y121" i="1"/>
  <c r="Y122" i="1"/>
  <c r="Y123" i="1"/>
  <c r="Y125" i="1"/>
  <c r="Z121" i="1"/>
  <c r="Z122" i="1"/>
  <c r="Z123" i="1"/>
  <c r="Z125" i="1"/>
  <c r="AB121" i="1"/>
  <c r="AB122" i="1"/>
  <c r="AB123" i="1"/>
  <c r="AB125" i="1"/>
  <c r="AC121" i="1"/>
  <c r="AD121" i="1"/>
  <c r="AE121" i="1"/>
  <c r="AF121" i="1"/>
  <c r="AF122" i="1"/>
  <c r="AF123" i="1"/>
  <c r="AF125" i="1"/>
  <c r="X122" i="1"/>
  <c r="AC122" i="1"/>
  <c r="AD122" i="1"/>
  <c r="AE122" i="1"/>
  <c r="X123" i="1"/>
  <c r="AC123" i="1"/>
  <c r="AD123" i="1"/>
  <c r="AE123" i="1"/>
  <c r="V117" i="1"/>
  <c r="V116" i="1"/>
  <c r="V115" i="1"/>
  <c r="T114" i="1"/>
  <c r="T113" i="1"/>
  <c r="W56" i="1"/>
  <c r="X56" i="1"/>
  <c r="Y56" i="1"/>
  <c r="Z56" i="1"/>
  <c r="AB56" i="1"/>
  <c r="AC56" i="1"/>
  <c r="AE56" i="1"/>
  <c r="AF56" i="1"/>
  <c r="W57" i="1"/>
  <c r="X57" i="1"/>
  <c r="Y57" i="1"/>
  <c r="Z57" i="1"/>
  <c r="AB57" i="1"/>
  <c r="AC57" i="1"/>
  <c r="AE57" i="1"/>
  <c r="AF57" i="1"/>
  <c r="W58" i="1"/>
  <c r="X58" i="1"/>
  <c r="Y58" i="1"/>
  <c r="Z58" i="1"/>
  <c r="AB58" i="1"/>
  <c r="AC58" i="1"/>
  <c r="AE58" i="1"/>
  <c r="AF58" i="1"/>
  <c r="W55" i="1"/>
  <c r="W54" i="1"/>
  <c r="W60" i="1"/>
  <c r="X55" i="1"/>
  <c r="X54" i="1"/>
  <c r="X60" i="1"/>
  <c r="Y55" i="1"/>
  <c r="Y54" i="1"/>
  <c r="Y60" i="1"/>
  <c r="Z55" i="1"/>
  <c r="Z54" i="1"/>
  <c r="Z60" i="1"/>
  <c r="AB55" i="1"/>
  <c r="AB54" i="1"/>
  <c r="AB60" i="1"/>
  <c r="AC55" i="1"/>
  <c r="AC54" i="1"/>
  <c r="AC60" i="1"/>
  <c r="AE55" i="1"/>
  <c r="AE54" i="1"/>
  <c r="AE60" i="1"/>
  <c r="AF55" i="1"/>
  <c r="AF54" i="1"/>
  <c r="V52" i="1"/>
  <c r="T51" i="1"/>
  <c r="T50" i="1"/>
  <c r="V49" i="1"/>
  <c r="T48" i="1"/>
  <c r="T17" i="1"/>
  <c r="T16" i="1"/>
  <c r="T15" i="1"/>
  <c r="T14" i="1"/>
  <c r="T13" i="1"/>
  <c r="T12" i="1"/>
  <c r="AF60" i="1"/>
  <c r="AC125" i="1"/>
  <c r="AE188" i="1"/>
  <c r="Z188" i="1"/>
  <c r="X125" i="1"/>
  <c r="Y188" i="1"/>
  <c r="AE125" i="1"/>
  <c r="AG188" i="1"/>
  <c r="W188" i="1"/>
  <c r="AD125" i="1"/>
  <c r="AF188" i="1"/>
  <c r="S317" i="1"/>
  <c r="P27" i="2"/>
  <c r="C7" i="1"/>
  <c r="D7" i="1"/>
  <c r="L120" i="2"/>
  <c r="B117" i="2"/>
  <c r="O117" i="2"/>
  <c r="S116" i="2"/>
  <c r="H114" i="2"/>
  <c r="H113" i="2"/>
  <c r="H106" i="2"/>
  <c r="H107" i="2"/>
  <c r="H108" i="2"/>
  <c r="H109" i="2"/>
  <c r="H110" i="2"/>
  <c r="H111" i="2"/>
  <c r="H112" i="2"/>
  <c r="H115" i="2"/>
  <c r="H105" i="2"/>
  <c r="W179" i="1"/>
  <c r="X179" i="1"/>
  <c r="Y179" i="1"/>
  <c r="Z179" i="1"/>
  <c r="AB179" i="1"/>
  <c r="AC179" i="1"/>
  <c r="AE179" i="1"/>
  <c r="AF179" i="1"/>
  <c r="W180" i="1"/>
  <c r="X180" i="1"/>
  <c r="Y180" i="1"/>
  <c r="Z180" i="1"/>
  <c r="AB180" i="1"/>
  <c r="AC180" i="1"/>
  <c r="AE180" i="1"/>
  <c r="AF180" i="1"/>
  <c r="W181" i="1"/>
  <c r="X181" i="1"/>
  <c r="Y181" i="1"/>
  <c r="Z181" i="1"/>
  <c r="AB181" i="1"/>
  <c r="AC181" i="1"/>
  <c r="AE181" i="1"/>
  <c r="AF181" i="1"/>
  <c r="U178" i="1"/>
  <c r="V178" i="1"/>
  <c r="W178" i="1"/>
  <c r="X178" i="1"/>
  <c r="Y178" i="1"/>
  <c r="Z178" i="1"/>
  <c r="AB178" i="1"/>
  <c r="AC178" i="1"/>
  <c r="AE178" i="1"/>
  <c r="AF178" i="1"/>
  <c r="H116" i="2"/>
  <c r="I116" i="2"/>
  <c r="AG179" i="1"/>
  <c r="AG181" i="1"/>
  <c r="AG180" i="1"/>
  <c r="B120" i="2"/>
  <c r="I105" i="2"/>
  <c r="I111" i="2"/>
  <c r="I113" i="2"/>
  <c r="I107" i="2"/>
  <c r="I108" i="2"/>
  <c r="I109" i="2"/>
  <c r="I110" i="2"/>
  <c r="I114" i="2"/>
  <c r="I112" i="2"/>
  <c r="I106" i="2"/>
  <c r="I115" i="2"/>
  <c r="S120" i="2"/>
  <c r="R120" i="2"/>
  <c r="Q120" i="2"/>
  <c r="P120" i="2"/>
  <c r="O120" i="2"/>
  <c r="R116" i="2"/>
  <c r="Q116" i="2"/>
  <c r="P116" i="2"/>
  <c r="O116" i="2"/>
  <c r="B116" i="2"/>
  <c r="E112" i="2"/>
  <c r="L112" i="2"/>
  <c r="E105" i="2"/>
  <c r="E113" i="2"/>
  <c r="E106" i="2"/>
  <c r="L106" i="2"/>
  <c r="E114" i="2"/>
  <c r="J114" i="2"/>
  <c r="E107" i="2"/>
  <c r="E115" i="2"/>
  <c r="E108" i="2"/>
  <c r="E116" i="2"/>
  <c r="E109" i="2"/>
  <c r="L109" i="2"/>
  <c r="E110" i="2"/>
  <c r="E111" i="2"/>
  <c r="L111" i="2"/>
  <c r="L114" i="2"/>
  <c r="J105" i="2"/>
  <c r="L105" i="2"/>
  <c r="J111" i="2"/>
  <c r="L110" i="2"/>
  <c r="J110" i="2"/>
  <c r="L115" i="2"/>
  <c r="J115" i="2"/>
  <c r="L108" i="2"/>
  <c r="J108" i="2"/>
  <c r="J106" i="2"/>
  <c r="L107" i="2"/>
  <c r="J107" i="2"/>
  <c r="L113" i="2"/>
  <c r="J113" i="2"/>
  <c r="P121" i="2"/>
  <c r="P49" i="2"/>
  <c r="U49" i="2"/>
  <c r="J109" i="2"/>
  <c r="L116" i="2"/>
  <c r="J116" i="2"/>
  <c r="J112" i="2"/>
  <c r="J118" i="2"/>
  <c r="J119" i="2"/>
  <c r="L119" i="2"/>
  <c r="M119" i="2"/>
  <c r="AI63" i="2"/>
  <c r="L118" i="2"/>
  <c r="M118" i="2"/>
  <c r="AI53" i="2"/>
  <c r="Z342" i="1"/>
  <c r="AJ53" i="2"/>
  <c r="AJ63" i="2"/>
  <c r="O73" i="2"/>
  <c r="U50" i="1"/>
  <c r="V50" i="1"/>
  <c r="W50" i="1"/>
  <c r="X50" i="1"/>
  <c r="Y50" i="1"/>
  <c r="Z50" i="1"/>
  <c r="AA50" i="1"/>
  <c r="AB50" i="1"/>
  <c r="AC50" i="1"/>
  <c r="AD50" i="1"/>
  <c r="AE50" i="1"/>
  <c r="AF50" i="1"/>
  <c r="U51" i="1"/>
  <c r="V51" i="1"/>
  <c r="W51" i="1"/>
  <c r="X51" i="1"/>
  <c r="Y51" i="1"/>
  <c r="Z51" i="1"/>
  <c r="AA51" i="1"/>
  <c r="AB51" i="1"/>
  <c r="AC51" i="1"/>
  <c r="AD51" i="1"/>
  <c r="AE51" i="1"/>
  <c r="AF51" i="1"/>
  <c r="W49" i="1"/>
  <c r="X49" i="1"/>
  <c r="Y49" i="1"/>
  <c r="Z49" i="1"/>
  <c r="AB49" i="1"/>
  <c r="AC49" i="1"/>
  <c r="AE49" i="1"/>
  <c r="AF49" i="1"/>
  <c r="U48" i="1"/>
  <c r="V48" i="1"/>
  <c r="W48" i="1"/>
  <c r="X48" i="1"/>
  <c r="Y48" i="1"/>
  <c r="Z48" i="1"/>
  <c r="AA48" i="1"/>
  <c r="AB48" i="1"/>
  <c r="AC48" i="1"/>
  <c r="AD48" i="1"/>
  <c r="AE48" i="1"/>
  <c r="AF48" i="1"/>
  <c r="W52" i="1"/>
  <c r="X52" i="1"/>
  <c r="Y52" i="1"/>
  <c r="Z52" i="1"/>
  <c r="AB52" i="1"/>
  <c r="AC52" i="1"/>
  <c r="AE52" i="1"/>
  <c r="AF52" i="1"/>
  <c r="U12" i="1"/>
  <c r="V12" i="1"/>
  <c r="W12" i="1"/>
  <c r="X12" i="1"/>
  <c r="Y12" i="1"/>
  <c r="Z12" i="1"/>
  <c r="AA12" i="1"/>
  <c r="AB12" i="1"/>
  <c r="AC12" i="1"/>
  <c r="AD12" i="1"/>
  <c r="AE12" i="1"/>
  <c r="AF12" i="1"/>
  <c r="U13" i="1"/>
  <c r="V13" i="1"/>
  <c r="W13" i="1"/>
  <c r="X13" i="1"/>
  <c r="Y13" i="1"/>
  <c r="Z13" i="1"/>
  <c r="AA13" i="1"/>
  <c r="AB13" i="1"/>
  <c r="AC13" i="1"/>
  <c r="AD13" i="1"/>
  <c r="AE13" i="1"/>
  <c r="AF13" i="1"/>
  <c r="U14" i="1"/>
  <c r="V14" i="1"/>
  <c r="W14" i="1"/>
  <c r="X14" i="1"/>
  <c r="Y14" i="1"/>
  <c r="Z14" i="1"/>
  <c r="AA14" i="1"/>
  <c r="AB14" i="1"/>
  <c r="AC14" i="1"/>
  <c r="AD14" i="1"/>
  <c r="AE14" i="1"/>
  <c r="AF14" i="1"/>
  <c r="U15" i="1"/>
  <c r="V15" i="1"/>
  <c r="W15" i="1"/>
  <c r="X15" i="1"/>
  <c r="Y15" i="1"/>
  <c r="Z15" i="1"/>
  <c r="AA15" i="1"/>
  <c r="AB15" i="1"/>
  <c r="AC15" i="1"/>
  <c r="AD15" i="1"/>
  <c r="AE15" i="1"/>
  <c r="AF15" i="1"/>
  <c r="U16" i="1"/>
  <c r="V16" i="1"/>
  <c r="W16" i="1"/>
  <c r="X16" i="1"/>
  <c r="Y16" i="1"/>
  <c r="Z16" i="1"/>
  <c r="AA16" i="1"/>
  <c r="AB16" i="1"/>
  <c r="AC16" i="1"/>
  <c r="AD16" i="1"/>
  <c r="AE16" i="1"/>
  <c r="AF16" i="1"/>
  <c r="U17" i="1"/>
  <c r="V17" i="1"/>
  <c r="W17" i="1"/>
  <c r="X17" i="1"/>
  <c r="Y17" i="1"/>
  <c r="Z17" i="1"/>
  <c r="AA17" i="1"/>
  <c r="AB17" i="1"/>
  <c r="AC17" i="1"/>
  <c r="AD17" i="1"/>
  <c r="AE17" i="1"/>
  <c r="AF17" i="1"/>
  <c r="AG48" i="1"/>
  <c r="AG14" i="1"/>
  <c r="AG52" i="1"/>
  <c r="AG49" i="1"/>
  <c r="AG51" i="1"/>
  <c r="AG50" i="1"/>
  <c r="U27" i="2"/>
  <c r="S27" i="2"/>
  <c r="H13" i="2"/>
  <c r="H12" i="2"/>
  <c r="H14" i="2"/>
  <c r="H15" i="2"/>
  <c r="H16" i="2"/>
  <c r="H17" i="2"/>
  <c r="H18" i="2"/>
  <c r="H19" i="2"/>
  <c r="H20" i="2"/>
  <c r="H21" i="2"/>
  <c r="H22" i="2"/>
  <c r="L27" i="2"/>
  <c r="C27" i="2"/>
  <c r="P73" i="2"/>
  <c r="H58" i="2"/>
  <c r="S70" i="2"/>
  <c r="P69" i="2"/>
  <c r="Q69" i="2"/>
  <c r="R69" i="2"/>
  <c r="S69" i="2"/>
  <c r="H59" i="2"/>
  <c r="H60" i="2"/>
  <c r="H61" i="2"/>
  <c r="H62" i="2"/>
  <c r="H63" i="2"/>
  <c r="H64" i="2"/>
  <c r="H65" i="2"/>
  <c r="H66" i="2"/>
  <c r="H67" i="2"/>
  <c r="H68" i="2"/>
  <c r="D59" i="2"/>
  <c r="D60" i="2"/>
  <c r="D61" i="2"/>
  <c r="D62" i="2"/>
  <c r="D63" i="2"/>
  <c r="D64" i="2"/>
  <c r="D65" i="2"/>
  <c r="D66" i="2"/>
  <c r="D67" i="2"/>
  <c r="D68" i="2"/>
  <c r="D58" i="2"/>
  <c r="V113" i="1"/>
  <c r="W113" i="1"/>
  <c r="X113" i="1"/>
  <c r="Y113" i="1"/>
  <c r="Z113" i="1"/>
  <c r="AA113" i="1"/>
  <c r="AB113" i="1"/>
  <c r="AC113" i="1"/>
  <c r="AD113" i="1"/>
  <c r="AE113" i="1"/>
  <c r="AF113" i="1"/>
  <c r="U114" i="1"/>
  <c r="U113" i="1"/>
  <c r="V114" i="1"/>
  <c r="W114" i="1"/>
  <c r="X114" i="1"/>
  <c r="Y114" i="1"/>
  <c r="Z114" i="1"/>
  <c r="AA114" i="1"/>
  <c r="AB114" i="1"/>
  <c r="AC114" i="1"/>
  <c r="AD114" i="1"/>
  <c r="AE114" i="1"/>
  <c r="AF114" i="1"/>
  <c r="W115" i="1"/>
  <c r="X115" i="1"/>
  <c r="Y115" i="1"/>
  <c r="Z115" i="1"/>
  <c r="AB115" i="1"/>
  <c r="AC115" i="1"/>
  <c r="AD115" i="1"/>
  <c r="AE115" i="1"/>
  <c r="AF115" i="1"/>
  <c r="W116" i="1"/>
  <c r="X116" i="1"/>
  <c r="Y116" i="1"/>
  <c r="Z116" i="1"/>
  <c r="AB116" i="1"/>
  <c r="AC116" i="1"/>
  <c r="AD116" i="1"/>
  <c r="AE116" i="1"/>
  <c r="AF116" i="1"/>
  <c r="W117" i="1"/>
  <c r="X117" i="1"/>
  <c r="Y117" i="1"/>
  <c r="Z117" i="1"/>
  <c r="AB117" i="1"/>
  <c r="AC117" i="1"/>
  <c r="AD117" i="1"/>
  <c r="AE117" i="1"/>
  <c r="AF117" i="1"/>
  <c r="H69" i="2"/>
  <c r="I69" i="2"/>
  <c r="AG113" i="1"/>
  <c r="AG117" i="1"/>
  <c r="AG114" i="1"/>
  <c r="AG116" i="1"/>
  <c r="AG115" i="1"/>
  <c r="L73" i="2"/>
  <c r="I65" i="2"/>
  <c r="I60" i="2"/>
  <c r="I67" i="2"/>
  <c r="I68" i="2"/>
  <c r="I58" i="2"/>
  <c r="I61" i="2"/>
  <c r="I63" i="2"/>
  <c r="I66" i="2"/>
  <c r="I62" i="2"/>
  <c r="I59" i="2"/>
  <c r="I64" i="2"/>
  <c r="S74" i="2"/>
  <c r="C73" i="2"/>
  <c r="S73" i="2"/>
  <c r="R73" i="2"/>
  <c r="Q73" i="2"/>
  <c r="D73" i="2"/>
  <c r="O70" i="2"/>
  <c r="C69" i="2"/>
  <c r="O69" i="2"/>
  <c r="B69" i="2"/>
  <c r="R94" i="2"/>
  <c r="T24" i="2"/>
  <c r="T46" i="2"/>
  <c r="S46" i="2"/>
  <c r="S24" i="2"/>
  <c r="S94" i="2"/>
  <c r="O46" i="2"/>
  <c r="O24" i="2"/>
  <c r="T142" i="2"/>
  <c r="O97" i="2"/>
  <c r="P74" i="2"/>
  <c r="D69" i="2"/>
  <c r="E58" i="2"/>
  <c r="L58" i="2"/>
  <c r="J58" i="2"/>
  <c r="E69" i="2"/>
  <c r="E64" i="2"/>
  <c r="E61" i="2"/>
  <c r="E60" i="2"/>
  <c r="E59" i="2"/>
  <c r="E63" i="2"/>
  <c r="E66" i="2"/>
  <c r="E62" i="2"/>
  <c r="E65" i="2"/>
  <c r="E68" i="2"/>
  <c r="E67" i="2"/>
  <c r="O27" i="2"/>
  <c r="H91" i="2"/>
  <c r="H82" i="2"/>
  <c r="C97" i="2"/>
  <c r="Q97" i="2"/>
  <c r="P97" i="2"/>
  <c r="R97" i="2"/>
  <c r="H83" i="2"/>
  <c r="H84" i="2"/>
  <c r="H85" i="2"/>
  <c r="H86" i="2"/>
  <c r="H87" i="2"/>
  <c r="H88" i="2"/>
  <c r="H89" i="2"/>
  <c r="H90" i="2"/>
  <c r="H92" i="2"/>
  <c r="S97" i="2"/>
  <c r="P93" i="2"/>
  <c r="Q93" i="2"/>
  <c r="R93" i="2"/>
  <c r="S93" i="2"/>
  <c r="O93" i="2"/>
  <c r="L63" i="2"/>
  <c r="J63" i="2"/>
  <c r="J59" i="2"/>
  <c r="L59" i="2"/>
  <c r="J60" i="2"/>
  <c r="L60" i="2"/>
  <c r="J67" i="2"/>
  <c r="L67" i="2"/>
  <c r="J61" i="2"/>
  <c r="L61" i="2"/>
  <c r="J68" i="2"/>
  <c r="L68" i="2"/>
  <c r="L64" i="2"/>
  <c r="J64" i="2"/>
  <c r="J65" i="2"/>
  <c r="L65" i="2"/>
  <c r="L69" i="2"/>
  <c r="J69" i="2"/>
  <c r="J66" i="2"/>
  <c r="L66" i="2"/>
  <c r="L62" i="2"/>
  <c r="J62" i="2"/>
  <c r="R98" i="2"/>
  <c r="J71" i="2"/>
  <c r="J72" i="2"/>
  <c r="L97" i="2"/>
  <c r="D82" i="2"/>
  <c r="D83" i="2"/>
  <c r="D84" i="2"/>
  <c r="D85" i="2"/>
  <c r="D86" i="2"/>
  <c r="D87" i="2"/>
  <c r="D88" i="2"/>
  <c r="D89" i="2"/>
  <c r="D90" i="2"/>
  <c r="D91" i="2"/>
  <c r="D92" i="2"/>
  <c r="B93" i="2"/>
  <c r="B96" i="2"/>
  <c r="D97" i="2"/>
  <c r="P98" i="2"/>
  <c r="T138" i="2"/>
  <c r="T139" i="2"/>
  <c r="S138" i="2"/>
  <c r="R138" i="2"/>
  <c r="Q138" i="2"/>
  <c r="P138" i="2"/>
  <c r="O138" i="2"/>
  <c r="U45" i="2"/>
  <c r="Q27" i="2"/>
  <c r="R27" i="2"/>
  <c r="T27" i="2"/>
  <c r="P142" i="2"/>
  <c r="Q142" i="2"/>
  <c r="R142" i="2"/>
  <c r="S142" i="2"/>
  <c r="C142" i="2"/>
  <c r="O142" i="2"/>
  <c r="Q49" i="2"/>
  <c r="R49" i="2"/>
  <c r="S49" i="2"/>
  <c r="T49" i="2"/>
  <c r="C49" i="2"/>
  <c r="O49" i="2"/>
  <c r="D93" i="2"/>
  <c r="E90" i="2"/>
  <c r="L71" i="2"/>
  <c r="L72" i="2"/>
  <c r="S143" i="2"/>
  <c r="P28" i="2"/>
  <c r="E93" i="2"/>
  <c r="H93" i="2"/>
  <c r="P143" i="2"/>
  <c r="P50" i="2"/>
  <c r="E91" i="2"/>
  <c r="E87" i="2"/>
  <c r="E84" i="2"/>
  <c r="E89" i="2"/>
  <c r="E92" i="2"/>
  <c r="E86" i="2"/>
  <c r="E83" i="2"/>
  <c r="E88" i="2"/>
  <c r="E82" i="2"/>
  <c r="E85" i="2"/>
  <c r="J95" i="2"/>
  <c r="J96" i="2"/>
  <c r="I93" i="2"/>
  <c r="I89" i="2"/>
  <c r="I87" i="2"/>
  <c r="I85" i="2"/>
  <c r="I90" i="2"/>
  <c r="I86" i="2"/>
  <c r="I92" i="2"/>
  <c r="I88" i="2"/>
  <c r="I82" i="2"/>
  <c r="I83" i="2"/>
  <c r="I91" i="2"/>
  <c r="I84" i="2"/>
  <c r="M72" i="2"/>
  <c r="AI61" i="2"/>
  <c r="M71" i="2"/>
  <c r="AI51" i="2"/>
  <c r="L92" i="2"/>
  <c r="J92" i="2"/>
  <c r="L90" i="2"/>
  <c r="J90" i="2"/>
  <c r="J88" i="2"/>
  <c r="L88" i="2"/>
  <c r="L91" i="2"/>
  <c r="J91" i="2"/>
  <c r="J85" i="2"/>
  <c r="L85" i="2"/>
  <c r="J89" i="2"/>
  <c r="L89" i="2"/>
  <c r="J86" i="2"/>
  <c r="L86" i="2"/>
  <c r="L84" i="2"/>
  <c r="J84" i="2"/>
  <c r="J87" i="2"/>
  <c r="L87" i="2"/>
  <c r="L83" i="2"/>
  <c r="J83" i="2"/>
  <c r="J82" i="2"/>
  <c r="L82" i="2"/>
  <c r="L93" i="2"/>
  <c r="J93" i="2"/>
  <c r="AJ61" i="2"/>
  <c r="AJ51" i="2"/>
  <c r="L96" i="2"/>
  <c r="M96" i="2"/>
  <c r="AI62" i="2"/>
  <c r="L95" i="2"/>
  <c r="M95" i="2"/>
  <c r="AI52" i="2"/>
  <c r="Y342" i="1"/>
  <c r="Z343" i="1"/>
  <c r="AA342" i="1"/>
  <c r="AA343" i="1"/>
  <c r="H135" i="2"/>
  <c r="AJ62" i="2"/>
  <c r="AJ52" i="2"/>
  <c r="H35" i="2"/>
  <c r="H36" i="2"/>
  <c r="H37" i="2"/>
  <c r="H38" i="2"/>
  <c r="H39" i="2"/>
  <c r="H40" i="2"/>
  <c r="H41" i="2"/>
  <c r="H42" i="2"/>
  <c r="H43" i="2"/>
  <c r="H44" i="2"/>
  <c r="H34" i="2"/>
  <c r="O45" i="2"/>
  <c r="Q45" i="2"/>
  <c r="B141" i="2"/>
  <c r="H128" i="2"/>
  <c r="H129" i="2"/>
  <c r="H130" i="2"/>
  <c r="H131" i="2"/>
  <c r="H132" i="2"/>
  <c r="H133" i="2"/>
  <c r="H134" i="2"/>
  <c r="H136" i="2"/>
  <c r="H137" i="2"/>
  <c r="H127" i="2"/>
  <c r="D142" i="2"/>
  <c r="D27" i="2"/>
  <c r="D49" i="2"/>
  <c r="B48" i="2"/>
  <c r="B26" i="2"/>
  <c r="D19" i="2"/>
  <c r="L140" i="2"/>
  <c r="L49" i="2"/>
  <c r="D13" i="2"/>
  <c r="D14" i="2"/>
  <c r="D15" i="2"/>
  <c r="D16" i="2"/>
  <c r="D17" i="2"/>
  <c r="D18" i="2"/>
  <c r="D20" i="2"/>
  <c r="D21" i="2"/>
  <c r="D22" i="2"/>
  <c r="D12" i="2"/>
  <c r="D35" i="2"/>
  <c r="D36" i="2"/>
  <c r="D37" i="2"/>
  <c r="D38" i="2"/>
  <c r="D39" i="2"/>
  <c r="D40" i="2"/>
  <c r="D41" i="2"/>
  <c r="D42" i="2"/>
  <c r="D43" i="2"/>
  <c r="D44" i="2"/>
  <c r="D34" i="2"/>
  <c r="D128" i="2"/>
  <c r="D129" i="2"/>
  <c r="D130" i="2"/>
  <c r="D131" i="2"/>
  <c r="D132" i="2"/>
  <c r="D133" i="2"/>
  <c r="D134" i="2"/>
  <c r="D135" i="2"/>
  <c r="D136" i="2"/>
  <c r="D137" i="2"/>
  <c r="D127" i="2"/>
  <c r="C138" i="2"/>
  <c r="V317" i="1"/>
  <c r="T317" i="1"/>
  <c r="AB317" i="1"/>
  <c r="X317" i="1"/>
  <c r="Y317" i="1"/>
  <c r="W317" i="1"/>
  <c r="AA317" i="1"/>
  <c r="Z317" i="1"/>
  <c r="U317" i="1"/>
  <c r="V318" i="1"/>
  <c r="T318" i="1"/>
  <c r="AB318" i="1"/>
  <c r="X318" i="1"/>
  <c r="Y318" i="1"/>
  <c r="W318" i="1"/>
  <c r="AA318" i="1"/>
  <c r="Z318" i="1"/>
  <c r="U318" i="1"/>
  <c r="V319" i="1"/>
  <c r="T319" i="1"/>
  <c r="AB319" i="1"/>
  <c r="X319" i="1"/>
  <c r="Y319" i="1"/>
  <c r="W319" i="1"/>
  <c r="AA319" i="1"/>
  <c r="Z319" i="1"/>
  <c r="U319" i="1"/>
  <c r="S319" i="1"/>
  <c r="AC319" i="1"/>
  <c r="S318" i="1"/>
  <c r="B138" i="2"/>
  <c r="C45" i="2"/>
  <c r="C23" i="2"/>
  <c r="D23" i="2"/>
  <c r="E16" i="2"/>
  <c r="E18" i="2"/>
  <c r="M140" i="2"/>
  <c r="M143" i="2"/>
  <c r="AC317" i="1"/>
  <c r="AC318" i="1"/>
  <c r="D138" i="2"/>
  <c r="E131" i="2"/>
  <c r="H23" i="2"/>
  <c r="D45" i="2"/>
  <c r="E45" i="2"/>
  <c r="H138" i="2"/>
  <c r="I128" i="2"/>
  <c r="E23" i="2"/>
  <c r="E19" i="2"/>
  <c r="E21" i="2"/>
  <c r="E13" i="2"/>
  <c r="E22" i="2"/>
  <c r="E20" i="2"/>
  <c r="E14" i="2"/>
  <c r="E12" i="2"/>
  <c r="E15" i="2"/>
  <c r="E17" i="2"/>
  <c r="J25" i="2"/>
  <c r="J26" i="2"/>
  <c r="E138" i="2"/>
  <c r="E132" i="2"/>
  <c r="E128" i="2"/>
  <c r="L128" i="2"/>
  <c r="E129" i="2"/>
  <c r="I129" i="2"/>
  <c r="L129" i="2"/>
  <c r="E136" i="2"/>
  <c r="E137" i="2"/>
  <c r="E133" i="2"/>
  <c r="E130" i="2"/>
  <c r="E134" i="2"/>
  <c r="E127" i="2"/>
  <c r="E135" i="2"/>
  <c r="I138" i="2"/>
  <c r="I135" i="2"/>
  <c r="I134" i="2"/>
  <c r="I132" i="2"/>
  <c r="I136" i="2"/>
  <c r="I137" i="2"/>
  <c r="I131" i="2"/>
  <c r="I130" i="2"/>
  <c r="I127" i="2"/>
  <c r="I133" i="2"/>
  <c r="I23" i="2"/>
  <c r="I17" i="2"/>
  <c r="I19" i="2"/>
  <c r="I16" i="2"/>
  <c r="I20" i="2"/>
  <c r="I13" i="2"/>
  <c r="I12" i="2"/>
  <c r="I15" i="2"/>
  <c r="I22" i="2"/>
  <c r="I14" i="2"/>
  <c r="I18" i="2"/>
  <c r="I21" i="2"/>
  <c r="E40" i="2"/>
  <c r="E35" i="2"/>
  <c r="E43" i="2"/>
  <c r="E36" i="2"/>
  <c r="E37" i="2"/>
  <c r="E41" i="2"/>
  <c r="E34" i="2"/>
  <c r="E42" i="2"/>
  <c r="E39" i="2"/>
  <c r="E44" i="2"/>
  <c r="E38" i="2"/>
  <c r="J140" i="2"/>
  <c r="J141" i="2"/>
  <c r="L131" i="2"/>
  <c r="J131" i="2"/>
  <c r="J129" i="2"/>
  <c r="J133" i="2"/>
  <c r="L133" i="2"/>
  <c r="L137" i="2"/>
  <c r="J137" i="2"/>
  <c r="J136" i="2"/>
  <c r="L136" i="2"/>
  <c r="L127" i="2"/>
  <c r="J127" i="2"/>
  <c r="J134" i="2"/>
  <c r="L134" i="2"/>
  <c r="L132" i="2"/>
  <c r="J132" i="2"/>
  <c r="J128" i="2"/>
  <c r="J135" i="2"/>
  <c r="L135" i="2"/>
  <c r="L130" i="2"/>
  <c r="J130" i="2"/>
  <c r="L138" i="2"/>
  <c r="J138" i="2"/>
  <c r="L23" i="2"/>
  <c r="J23" i="2"/>
  <c r="J15" i="2"/>
  <c r="L15" i="2"/>
  <c r="L16" i="2"/>
  <c r="J16" i="2"/>
  <c r="J22" i="2"/>
  <c r="L22" i="2"/>
  <c r="J12" i="2"/>
  <c r="L12" i="2"/>
  <c r="J19" i="2"/>
  <c r="L19" i="2"/>
  <c r="L13" i="2"/>
  <c r="J13" i="2"/>
  <c r="J20" i="2"/>
  <c r="L26" i="2"/>
  <c r="M26" i="2"/>
  <c r="AJ59" i="2"/>
  <c r="L20" i="2"/>
  <c r="J21" i="2"/>
  <c r="L21" i="2"/>
  <c r="L18" i="2"/>
  <c r="J18" i="2"/>
  <c r="L14" i="2"/>
  <c r="J14" i="2"/>
  <c r="L17" i="2"/>
  <c r="J17" i="2"/>
  <c r="J47" i="2"/>
  <c r="B45" i="2"/>
  <c r="T23" i="2"/>
  <c r="AG12" i="1"/>
  <c r="Q23" i="2"/>
  <c r="R23" i="2"/>
  <c r="S23" i="2"/>
  <c r="U23" i="2"/>
  <c r="O23" i="2"/>
  <c r="B23" i="2"/>
  <c r="L141" i="2"/>
  <c r="L25" i="2"/>
  <c r="M25" i="2"/>
  <c r="AJ49" i="2"/>
  <c r="AI59" i="2"/>
  <c r="AG16" i="1"/>
  <c r="AG17" i="1"/>
  <c r="AG13" i="1"/>
  <c r="AG15" i="1"/>
  <c r="H45" i="2"/>
  <c r="M141" i="2"/>
  <c r="AI64" i="2"/>
  <c r="I45" i="2"/>
  <c r="I41" i="2"/>
  <c r="I42" i="2"/>
  <c r="I43" i="2"/>
  <c r="I35" i="2"/>
  <c r="I44" i="2"/>
  <c r="I40" i="2"/>
  <c r="I38" i="2"/>
  <c r="I37" i="2"/>
  <c r="I39" i="2"/>
  <c r="I34" i="2"/>
  <c r="J34" i="2"/>
  <c r="I36" i="2"/>
  <c r="AI49" i="2"/>
  <c r="J48" i="2"/>
  <c r="AJ64" i="2"/>
  <c r="L40" i="2"/>
  <c r="J40" i="2"/>
  <c r="J36" i="2"/>
  <c r="L36" i="2"/>
  <c r="J44" i="2"/>
  <c r="L44" i="2"/>
  <c r="J43" i="2"/>
  <c r="L47" i="2"/>
  <c r="L43" i="2"/>
  <c r="J41" i="2"/>
  <c r="L41" i="2"/>
  <c r="L38" i="2"/>
  <c r="J38" i="2"/>
  <c r="J35" i="2"/>
  <c r="L35" i="2"/>
  <c r="L34" i="2"/>
  <c r="J42" i="2"/>
  <c r="L42" i="2"/>
  <c r="L39" i="2"/>
  <c r="J39" i="2"/>
  <c r="L37" i="2"/>
  <c r="J37" i="2"/>
  <c r="L45" i="2"/>
  <c r="J45" i="2"/>
  <c r="V286" i="1"/>
  <c r="V214" i="1"/>
  <c r="V215" i="1"/>
  <c r="L48" i="2"/>
  <c r="M48" i="2"/>
  <c r="AI60" i="2"/>
  <c r="M47" i="2"/>
  <c r="AJ50" i="2"/>
  <c r="V295" i="1"/>
  <c r="AJ60" i="2"/>
  <c r="AI50" i="2"/>
  <c r="V287" i="1"/>
  <c r="V288" i="1"/>
  <c r="V289" i="1"/>
  <c r="V290" i="1"/>
  <c r="V291" i="1"/>
  <c r="V292" i="1"/>
  <c r="V293" i="1"/>
  <c r="V294" i="1"/>
  <c r="V285" i="1"/>
</calcChain>
</file>

<file path=xl/sharedStrings.xml><?xml version="1.0" encoding="utf-8"?>
<sst xmlns="http://schemas.openxmlformats.org/spreadsheetml/2006/main" count="1803" uniqueCount="136">
  <si>
    <t>Sum</t>
  </si>
  <si>
    <t>SiO2</t>
  </si>
  <si>
    <t>Al2O3</t>
  </si>
  <si>
    <t>Na2O</t>
  </si>
  <si>
    <t>MgO</t>
  </si>
  <si>
    <t>P2O5</t>
  </si>
  <si>
    <t>SO3</t>
  </si>
  <si>
    <t>TiO2</t>
  </si>
  <si>
    <t>CaO</t>
  </si>
  <si>
    <t>K2O</t>
  </si>
  <si>
    <t>Fe2O3</t>
  </si>
  <si>
    <t>MnO</t>
  </si>
  <si>
    <t>Na</t>
  </si>
  <si>
    <t>K</t>
  </si>
  <si>
    <t>(%)</t>
  </si>
  <si>
    <t>Dunite</t>
  </si>
  <si>
    <t>Sediment</t>
  </si>
  <si>
    <t xml:space="preserve">   Na2O  </t>
  </si>
  <si>
    <t xml:space="preserve">   K2O   </t>
  </si>
  <si>
    <t xml:space="preserve">   TiO2  </t>
  </si>
  <si>
    <t xml:space="preserve">   FeO   </t>
  </si>
  <si>
    <t xml:space="preserve">   MgO   </t>
  </si>
  <si>
    <t xml:space="preserve">   CaO   </t>
  </si>
  <si>
    <t xml:space="preserve">   SiO2  </t>
  </si>
  <si>
    <t xml:space="preserve">   MnO   </t>
  </si>
  <si>
    <t xml:space="preserve">   Al2O3 </t>
  </si>
  <si>
    <t xml:space="preserve">  Total  </t>
  </si>
  <si>
    <t>LOI</t>
  </si>
  <si>
    <t>Cl</t>
  </si>
  <si>
    <t xml:space="preserve">   F     </t>
  </si>
  <si>
    <t xml:space="preserve">   BaO   </t>
  </si>
  <si>
    <t xml:space="preserve">   Cl    </t>
  </si>
  <si>
    <t xml:space="preserve">   Cr2O3 </t>
  </si>
  <si>
    <t xml:space="preserve">Comment  </t>
  </si>
  <si>
    <t>Cl (calc)</t>
  </si>
  <si>
    <t>wt%</t>
  </si>
  <si>
    <t>Chlorides (SEM EDX-analysis)</t>
  </si>
  <si>
    <t xml:space="preserve">Cl </t>
  </si>
  <si>
    <t>Sum-LOI</t>
  </si>
  <si>
    <t>F</t>
  </si>
  <si>
    <t>XRF analysis</t>
  </si>
  <si>
    <t>Total</t>
  </si>
  <si>
    <t>#</t>
  </si>
  <si>
    <t>#10 = silicate</t>
  </si>
  <si>
    <t>Chlorides (EPMA analysis, location of SEM EDX-analysis)</t>
  </si>
  <si>
    <t>Phlogopite</t>
  </si>
  <si>
    <t>Clinopyroxene</t>
  </si>
  <si>
    <t>Phengite</t>
  </si>
  <si>
    <t>Glass</t>
  </si>
  <si>
    <t>Garnet</t>
  </si>
  <si>
    <t>Mg-Calcite</t>
  </si>
  <si>
    <t>Orthopyroxene</t>
  </si>
  <si>
    <t>Olivine</t>
  </si>
  <si>
    <t>Kyanite</t>
  </si>
  <si>
    <t>Chloride</t>
  </si>
  <si>
    <t>EPMA analysis</t>
  </si>
  <si>
    <t>Table S2. Starting materials</t>
  </si>
  <si>
    <t>Table S3. 3 GPa/800 C Reaction Experiment</t>
  </si>
  <si>
    <t>Table S4. 3 GPa/850 C Reaction Experiment</t>
  </si>
  <si>
    <t>Table S6. 3 GPa/1000 C Reaction Experiment</t>
  </si>
  <si>
    <t>Table S7. 4 GPa/900 C Reaction Experiment</t>
  </si>
  <si>
    <t>Table S8. 4 GPa/1000 C Sediment melting</t>
  </si>
  <si>
    <t>Table S9. 4 GPa/1000 C Reaction experiment</t>
  </si>
  <si>
    <t>Table S10. 4 GPa/1100 C Reaction experiment</t>
  </si>
  <si>
    <t>Table S11. 5 GPa/1000 C Reaction experiment</t>
  </si>
  <si>
    <t>Table S12. 6 GPa/1100 C Reaction experiment</t>
  </si>
  <si>
    <t>-</t>
  </si>
  <si>
    <t>H2O*</t>
  </si>
  <si>
    <t>Table S5. 3 GPa/900 C Reaction Experiment</t>
  </si>
  <si>
    <t>FeO</t>
  </si>
  <si>
    <t>R</t>
  </si>
  <si>
    <t>R2</t>
  </si>
  <si>
    <t>%</t>
  </si>
  <si>
    <t>Averages</t>
  </si>
  <si>
    <t>Sediment + Dunite = Glass + Clinopyroxene + Garnet + Phengite + Phlogopite + Mg-Calcite</t>
  </si>
  <si>
    <t>Na-K-chloride</t>
  </si>
  <si>
    <t>Ca-flouride</t>
  </si>
  <si>
    <t>Magnesite</t>
  </si>
  <si>
    <t>Sediment + Dunite = Na-K chloride + Ca-Flouride + Magnesite + Clinopyroxene + Orthopyroxene + Garnet</t>
  </si>
  <si>
    <t>Sediment + Dunite = Glass + Magnesite + Clinopyroxene + Garnet + Phengite + Phlogopite</t>
  </si>
  <si>
    <t>Average</t>
  </si>
  <si>
    <t>oxide %</t>
  </si>
  <si>
    <t>Sediment + Dunite = Garnet + Orthopyroxene + Phlogopite</t>
  </si>
  <si>
    <t>Garnet-core</t>
  </si>
  <si>
    <t>Garnet-rim</t>
  </si>
  <si>
    <t>800 °C</t>
  </si>
  <si>
    <t>850 °C</t>
  </si>
  <si>
    <t>1100 °C</t>
  </si>
  <si>
    <t>1000 °C</t>
  </si>
  <si>
    <t>Quench</t>
  </si>
  <si>
    <t>Cl/F</t>
  </si>
  <si>
    <t>Deviation calc. sed/sed [%]</t>
  </si>
  <si>
    <t>CH4*</t>
  </si>
  <si>
    <t>K/Na Chloride</t>
  </si>
  <si>
    <t>K/Na Melt+mica</t>
  </si>
  <si>
    <t>Sediment = Glass + Kyanite + Garnet + Coesite + Mg-calcite</t>
  </si>
  <si>
    <t>Coesite</t>
  </si>
  <si>
    <t>CO*</t>
  </si>
  <si>
    <t>H2*</t>
  </si>
  <si>
    <t>C [%]</t>
  </si>
  <si>
    <t>H [%]</t>
  </si>
  <si>
    <t>N [%]</t>
  </si>
  <si>
    <t>Stdev</t>
  </si>
  <si>
    <t xml:space="preserve">*determined by automated CHNS analyzer: </t>
  </si>
  <si>
    <t>Modal proportions</t>
  </si>
  <si>
    <t>Sediment+Dunite Mix</t>
  </si>
  <si>
    <t>Fluid Cl/F</t>
  </si>
  <si>
    <t>Fluid K/Na</t>
  </si>
  <si>
    <t>Measured experimental phases</t>
  </si>
  <si>
    <t>Mass balance calculations</t>
  </si>
  <si>
    <t>Table S13: Mass balance of 3 GPa/800 C reaction experiment</t>
  </si>
  <si>
    <t>Table S14: Mass balance of 3 GPa/850 C reaction experiment</t>
  </si>
  <si>
    <t>Table S15: Mass balance of 3 GPa/1000 C reaction experiment</t>
  </si>
  <si>
    <t>Table S16: Mass balance of 4 GPa/1100 C reaction experiment</t>
  </si>
  <si>
    <t>Table S17: Mass balance of 4 GPa/1000 C sediment melting experiment</t>
  </si>
  <si>
    <t>Table S18: Mass balance of 5 GPa/1000 C reaction experiment</t>
  </si>
  <si>
    <t>Starting composition</t>
  </si>
  <si>
    <t>Sum of experimental phases</t>
  </si>
  <si>
    <t>Difference Starting Mix-Sum of experimental phases</t>
  </si>
  <si>
    <t>stdev</t>
  </si>
  <si>
    <t>Uncertainty</t>
  </si>
  <si>
    <t>Halide Cl/F</t>
  </si>
  <si>
    <t>Fluid+Stdev</t>
  </si>
  <si>
    <t>Fluid-Stdev</t>
  </si>
  <si>
    <t>K/Na</t>
  </si>
  <si>
    <t>normalized to 100 %</t>
  </si>
  <si>
    <t xml:space="preserve"> O = LOI[wt%]-C[wt%]-H[wt%]-N[wt%]+O in SO3[1.4 wt%]+O (Fe2O3 to FeO)[0.52 wt%] = 6.9 wt%</t>
  </si>
  <si>
    <t>4.0-5.3</t>
  </si>
  <si>
    <t>9.7-12.0</t>
  </si>
  <si>
    <t>0-1.5</t>
  </si>
  <si>
    <t>0-0.5</t>
  </si>
  <si>
    <t>Fluid composition</t>
  </si>
  <si>
    <t>Sediment/Dunite Mix, normalized to 100 % (column E) = Sum of experimental phases, normalized to 100 % (column I)</t>
  </si>
  <si>
    <t>Supplementary files: Tables S2 to S12</t>
  </si>
  <si>
    <t>Supplementary file: Tables S13 to S18</t>
  </si>
  <si>
    <r>
      <t>In this section the mass balance of the experiments are calculated. Modes of measured glass and crystaline phases of the experiments (</t>
    </r>
    <r>
      <rPr>
        <sz val="16"/>
        <color rgb="FF00B050"/>
        <rFont val="Arial"/>
        <family val="2"/>
      </rPr>
      <t>green box</t>
    </r>
    <r>
      <rPr>
        <sz val="16"/>
        <color theme="1"/>
        <rFont val="Arial"/>
        <family val="2"/>
      </rPr>
      <t>) are calculated (</t>
    </r>
    <r>
      <rPr>
        <sz val="16"/>
        <color theme="0" tint="-0.499984740745262"/>
        <rFont val="Arial"/>
        <family val="2"/>
      </rPr>
      <t>grey box</t>
    </r>
    <r>
      <rPr>
        <sz val="16"/>
        <color theme="1"/>
        <rFont val="Arial"/>
        <family val="2"/>
      </rPr>
      <t>) and compared to the starting composition (</t>
    </r>
    <r>
      <rPr>
        <sz val="16"/>
        <color rgb="FFFFFF00"/>
        <rFont val="Arial"/>
        <family val="2"/>
      </rPr>
      <t>yellow box</t>
    </r>
    <r>
      <rPr>
        <sz val="16"/>
        <color theme="1"/>
        <rFont val="Arial"/>
        <family val="2"/>
      </rPr>
      <t>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</si>
</sst>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6"/>
      <color rgb="FF00B050"/>
      <name val="Arial"/>
      <family val="2"/>
    </font>
    <font>
      <sz val="16"/>
      <color theme="0" tint="-0.499984740745262"/>
      <name val="Arial"/>
      <family val="2"/>
    </font>
    <font>
      <sz val="16"/>
      <color rgb="FFFFFF00"/>
      <name val="Arial"/>
      <family val="2"/>
    </font>
    <font>
      <b/>
      <sz val="18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Arial"/>
    </font>
    <font>
      <b/>
      <sz val="14"/>
      <color theme="1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0" borderId="0" xfId="0" applyFont="1"/>
    <xf numFmtId="0" fontId="2" fillId="0" borderId="0" xfId="0" applyFont="1"/>
    <xf numFmtId="2" fontId="0" fillId="0" borderId="0" xfId="0" applyNumberFormat="1"/>
    <xf numFmtId="2" fontId="1" fillId="0" borderId="0" xfId="0" applyNumberFormat="1" applyFont="1"/>
    <xf numFmtId="2" fontId="0" fillId="0" borderId="0" xfId="0" applyNumberFormat="1" applyAlignment="1">
      <alignment horizontal="right"/>
    </xf>
    <xf numFmtId="1" fontId="0" fillId="0" borderId="0" xfId="0" applyNumberFormat="1"/>
    <xf numFmtId="0" fontId="0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3" fillId="0" borderId="0" xfId="0" applyFont="1" applyAlignment="1"/>
    <xf numFmtId="2" fontId="4" fillId="0" borderId="0" xfId="0" applyNumberFormat="1" applyFont="1"/>
    <xf numFmtId="0" fontId="3" fillId="0" borderId="0" xfId="0" applyFont="1"/>
    <xf numFmtId="0" fontId="4" fillId="0" borderId="0" xfId="0" applyFont="1"/>
    <xf numFmtId="165" fontId="0" fillId="0" borderId="0" xfId="0" applyNumberFormat="1"/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2" fontId="4" fillId="2" borderId="0" xfId="0" applyNumberFormat="1" applyFont="1" applyFill="1" applyAlignment="1">
      <alignment horizontal="center"/>
    </xf>
    <xf numFmtId="0" fontId="3" fillId="2" borderId="0" xfId="0" applyFont="1" applyFill="1" applyAlignment="1"/>
    <xf numFmtId="2" fontId="4" fillId="2" borderId="0" xfId="0" applyNumberFormat="1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2" fontId="4" fillId="2" borderId="0" xfId="0" applyNumberFormat="1" applyFont="1" applyFill="1"/>
    <xf numFmtId="0" fontId="4" fillId="4" borderId="0" xfId="0" applyFont="1" applyFill="1" applyAlignment="1">
      <alignment horizontal="center"/>
    </xf>
    <xf numFmtId="0" fontId="4" fillId="4" borderId="0" xfId="0" applyFont="1" applyFill="1" applyAlignment="1">
      <alignment horizontal="left"/>
    </xf>
    <xf numFmtId="0" fontId="3" fillId="4" borderId="0" xfId="0" applyFont="1" applyFill="1" applyAlignment="1">
      <alignment horizontal="center"/>
    </xf>
    <xf numFmtId="0" fontId="3" fillId="4" borderId="0" xfId="0" applyFont="1" applyFill="1"/>
    <xf numFmtId="2" fontId="3" fillId="4" borderId="0" xfId="0" applyNumberFormat="1" applyFont="1" applyFill="1" applyAlignment="1">
      <alignment horizontal="center"/>
    </xf>
    <xf numFmtId="2" fontId="4" fillId="4" borderId="0" xfId="0" applyNumberFormat="1" applyFont="1" applyFill="1" applyAlignment="1">
      <alignment horizontal="center"/>
    </xf>
    <xf numFmtId="0" fontId="4" fillId="4" borderId="0" xfId="0" applyFont="1" applyFill="1"/>
    <xf numFmtId="0" fontId="4" fillId="4" borderId="0" xfId="0" applyFont="1" applyFill="1" applyAlignment="1"/>
    <xf numFmtId="0" fontId="3" fillId="4" borderId="0" xfId="0" applyFont="1" applyFill="1" applyAlignment="1"/>
    <xf numFmtId="1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left"/>
    </xf>
    <xf numFmtId="2" fontId="4" fillId="4" borderId="0" xfId="0" applyNumberFormat="1" applyFont="1" applyFill="1"/>
    <xf numFmtId="165" fontId="4" fillId="4" borderId="0" xfId="0" applyNumberFormat="1" applyFont="1" applyFill="1"/>
    <xf numFmtId="164" fontId="4" fillId="4" borderId="0" xfId="0" applyNumberFormat="1" applyFont="1" applyFill="1" applyAlignment="1">
      <alignment horizontal="center"/>
    </xf>
    <xf numFmtId="2" fontId="3" fillId="4" borderId="0" xfId="0" applyNumberFormat="1" applyFont="1" applyFill="1" applyAlignment="1"/>
    <xf numFmtId="165" fontId="4" fillId="4" borderId="0" xfId="0" applyNumberFormat="1" applyFont="1" applyFill="1" applyAlignment="1">
      <alignment horizontal="center"/>
    </xf>
    <xf numFmtId="0" fontId="6" fillId="2" borderId="0" xfId="0" applyFont="1" applyFill="1"/>
    <xf numFmtId="0" fontId="6" fillId="4" borderId="0" xfId="0" applyFont="1" applyFill="1"/>
    <xf numFmtId="2" fontId="3" fillId="2" borderId="0" xfId="0" applyNumberFormat="1" applyFont="1" applyFill="1" applyAlignment="1">
      <alignment horizontal="center"/>
    </xf>
    <xf numFmtId="164" fontId="0" fillId="0" borderId="0" xfId="0" applyNumberFormat="1"/>
    <xf numFmtId="1" fontId="4" fillId="4" borderId="0" xfId="0" applyNumberFormat="1" applyFont="1" applyFill="1" applyAlignment="1">
      <alignment horizontal="center"/>
    </xf>
    <xf numFmtId="0" fontId="4" fillId="5" borderId="0" xfId="0" applyFont="1" applyFill="1"/>
    <xf numFmtId="0" fontId="0" fillId="5" borderId="0" xfId="0" applyFill="1"/>
    <xf numFmtId="0" fontId="11" fillId="5" borderId="0" xfId="0" applyFont="1" applyFill="1"/>
    <xf numFmtId="0" fontId="12" fillId="5" borderId="0" xfId="0" applyFont="1" applyFill="1"/>
    <xf numFmtId="0" fontId="12" fillId="0" borderId="0" xfId="0" applyFont="1"/>
    <xf numFmtId="0" fontId="13" fillId="2" borderId="0" xfId="0" applyFont="1" applyFill="1" applyAlignment="1">
      <alignment horizontal="left"/>
    </xf>
    <xf numFmtId="0" fontId="14" fillId="0" borderId="0" xfId="0" applyFont="1"/>
    <xf numFmtId="0" fontId="4" fillId="3" borderId="0" xfId="0" applyFont="1" applyFill="1" applyBorder="1"/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left"/>
    </xf>
    <xf numFmtId="2" fontId="4" fillId="3" borderId="0" xfId="0" applyNumberFormat="1" applyFont="1" applyFill="1" applyBorder="1" applyAlignment="1">
      <alignment horizontal="center"/>
    </xf>
    <xf numFmtId="2" fontId="4" fillId="3" borderId="0" xfId="0" applyNumberFormat="1" applyFont="1" applyFill="1" applyBorder="1"/>
    <xf numFmtId="2" fontId="3" fillId="3" borderId="0" xfId="0" applyNumberFormat="1" applyFont="1" applyFill="1" applyBorder="1" applyAlignment="1">
      <alignment horizontal="center"/>
    </xf>
    <xf numFmtId="0" fontId="3" fillId="3" borderId="0" xfId="0" applyFont="1" applyFill="1" applyBorder="1"/>
    <xf numFmtId="0" fontId="3" fillId="3" borderId="0" xfId="0" applyFont="1" applyFill="1" applyBorder="1" applyAlignment="1">
      <alignment horizontal="center"/>
    </xf>
    <xf numFmtId="165" fontId="4" fillId="3" borderId="0" xfId="0" applyNumberFormat="1" applyFont="1" applyFill="1" applyBorder="1" applyAlignment="1">
      <alignment horizontal="center"/>
    </xf>
    <xf numFmtId="164" fontId="4" fillId="3" borderId="0" xfId="0" applyNumberFormat="1" applyFont="1" applyFill="1" applyBorder="1" applyAlignment="1">
      <alignment horizontal="center"/>
    </xf>
    <xf numFmtId="166" fontId="4" fillId="3" borderId="0" xfId="0" applyNumberFormat="1" applyFont="1" applyFill="1" applyBorder="1" applyAlignment="1">
      <alignment horizontal="center"/>
    </xf>
    <xf numFmtId="0" fontId="4" fillId="3" borderId="1" xfId="0" applyFont="1" applyFill="1" applyBorder="1"/>
    <xf numFmtId="0" fontId="4" fillId="3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2" fontId="4" fillId="3" borderId="5" xfId="0" applyNumberFormat="1" applyFont="1" applyFill="1" applyBorder="1" applyAlignment="1">
      <alignment horizontal="center"/>
    </xf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6" fillId="3" borderId="0" xfId="0" applyFont="1" applyFill="1" applyBorder="1"/>
    <xf numFmtId="0" fontId="5" fillId="3" borderId="0" xfId="0" applyFont="1" applyFill="1" applyBorder="1"/>
    <xf numFmtId="0" fontId="3" fillId="3" borderId="4" xfId="0" applyFont="1" applyFill="1" applyBorder="1" applyAlignment="1">
      <alignment horizontal="left"/>
    </xf>
    <xf numFmtId="2" fontId="4" fillId="3" borderId="0" xfId="0" applyNumberFormat="1" applyFont="1" applyFill="1" applyBorder="1" applyAlignment="1">
      <alignment horizontal="right"/>
    </xf>
    <xf numFmtId="2" fontId="4" fillId="3" borderId="7" xfId="0" applyNumberFormat="1" applyFont="1" applyFill="1" applyBorder="1"/>
    <xf numFmtId="2" fontId="4" fillId="3" borderId="8" xfId="0" applyNumberFormat="1" applyFont="1" applyFill="1" applyBorder="1" applyAlignment="1">
      <alignment horizontal="center"/>
    </xf>
    <xf numFmtId="0" fontId="4" fillId="0" borderId="0" xfId="0" applyFont="1" applyFill="1"/>
    <xf numFmtId="0" fontId="0" fillId="0" borderId="0" xfId="0" applyFill="1"/>
    <xf numFmtId="0" fontId="7" fillId="6" borderId="0" xfId="0" applyFont="1" applyFill="1" applyAlignment="1">
      <alignment horizontal="left" vertical="center" wrapText="1"/>
    </xf>
    <xf numFmtId="0" fontId="7" fillId="6" borderId="0" xfId="0" applyFont="1" applyFill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14320444078299"/>
          <c:y val="2.3613746051205298E-2"/>
          <c:w val="0.76122710390189197"/>
          <c:h val="0.58806683562589102"/>
        </c:manualLayout>
      </c:layout>
      <c:lineChart>
        <c:grouping val="standard"/>
        <c:varyColors val="0"/>
        <c:ser>
          <c:idx val="1"/>
          <c:order val="0"/>
          <c:tx>
            <c:v>Fluid Cl/F</c:v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('Tables S13 to S18 Mass balances'!$M$25,'Tables S13 to S18 Mass balances'!$M$47,'Tables S13 to S18 Mass balances'!$M$71,'Tables S13 to S18 Mass balances'!$M$95,'Tables S13 to S18 Mass balances'!$M$118,'Tables S13 to S18 Mass balances'!$M$140)</c:f>
                <c:numCache>
                  <c:formatCode>General</c:formatCode>
                  <c:ptCount val="6"/>
                  <c:pt idx="0">
                    <c:v>3.2200962571266847</c:v>
                  </c:pt>
                  <c:pt idx="1">
                    <c:v>5.0859100859816877</c:v>
                  </c:pt>
                  <c:pt idx="2">
                    <c:v>3.0765500398819734</c:v>
                  </c:pt>
                  <c:pt idx="3">
                    <c:v>11.221239010748578</c:v>
                  </c:pt>
                  <c:pt idx="4">
                    <c:v>1.6275580894739616</c:v>
                  </c:pt>
                  <c:pt idx="5">
                    <c:v>2.9383354701187354</c:v>
                  </c:pt>
                </c:numCache>
              </c:numRef>
            </c:plus>
            <c:minus>
              <c:numRef>
                <c:f>('Tables S13 to S18 Mass balances'!$M$25,'Tables S13 to S18 Mass balances'!$M$47,'Tables S13 to S18 Mass balances'!$M$71,'Tables S13 to S18 Mass balances'!$M$95,'Tables S13 to S18 Mass balances'!$M$118,'Tables S13 to S18 Mass balances'!$M$140)</c:f>
                <c:numCache>
                  <c:formatCode>General</c:formatCode>
                  <c:ptCount val="6"/>
                  <c:pt idx="0">
                    <c:v>3.2200962571266847</c:v>
                  </c:pt>
                  <c:pt idx="1">
                    <c:v>5.0859100859816877</c:v>
                  </c:pt>
                  <c:pt idx="2">
                    <c:v>3.0765500398819734</c:v>
                  </c:pt>
                  <c:pt idx="3">
                    <c:v>11.221239010748578</c:v>
                  </c:pt>
                  <c:pt idx="4">
                    <c:v>1.6275580894739616</c:v>
                  </c:pt>
                  <c:pt idx="5">
                    <c:v>2.9383354701187354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balances'!$L$25,'Tables S13 to S18 Mass balances'!$L$47,'Tables S13 to S18 Mass balances'!$L$71,'Tables S13 to S18 Mass balances'!$L$95,'Tables S13 to S18 Mass balances'!$L$118)</c:f>
              <c:numCache>
                <c:formatCode>0.00</c:formatCode>
                <c:ptCount val="5"/>
                <c:pt idx="0">
                  <c:v>3.828712985067563</c:v>
                </c:pt>
                <c:pt idx="1">
                  <c:v>6.4730182267926644</c:v>
                </c:pt>
                <c:pt idx="2">
                  <c:v>4.1970078424023969</c:v>
                </c:pt>
                <c:pt idx="3">
                  <c:v>30.387775851061765</c:v>
                </c:pt>
                <c:pt idx="4">
                  <c:v>3.4884923457612853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F1-4E6E-A8C4-00A06E335088}"/>
            </c:ext>
          </c:extLst>
        </c:ser>
        <c:ser>
          <c:idx val="0"/>
          <c:order val="1"/>
          <c:tx>
            <c:v>Melt Cl/F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balances'!$O$24,'Tables S13 to S18 Mass balances'!$O$46,'Tables S13 to S18 Mass balances'!$O$70,'Tables S13 to S18 Mass balances'!$S$94,'Tables S13 to S18 Mass balances'!$O$117)</c:f>
              <c:numCache>
                <c:formatCode>0.00</c:formatCode>
                <c:ptCount val="5"/>
                <c:pt idx="0">
                  <c:v>2.5343623667769206</c:v>
                </c:pt>
                <c:pt idx="1">
                  <c:v>0.54950858148745785</c:v>
                </c:pt>
                <c:pt idx="2">
                  <c:v>0.69799728716189258</c:v>
                </c:pt>
                <c:pt idx="3">
                  <c:v>0.55767882187938278</c:v>
                </c:pt>
                <c:pt idx="4">
                  <c:v>1.6474643032988674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F1-4E6E-A8C4-00A06E335088}"/>
            </c:ext>
          </c:extLst>
        </c:ser>
        <c:ser>
          <c:idx val="2"/>
          <c:order val="2"/>
          <c:tx>
            <c:v>Phlogopite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balances'!$T$24,'Tables S13 to S18 Mass balances'!$T$46,'Tables S13 to S18 Mass balances'!$S$70,'Tables S13 to S18 Mass balances'!$R$94)</c:f>
              <c:numCache>
                <c:formatCode>0.00</c:formatCode>
                <c:ptCount val="4"/>
                <c:pt idx="0">
                  <c:v>0.2360292383871728</c:v>
                </c:pt>
                <c:pt idx="1">
                  <c:v>0.21393163397157292</c:v>
                </c:pt>
                <c:pt idx="2">
                  <c:v>0.29940933418374427</c:v>
                </c:pt>
                <c:pt idx="3">
                  <c:v>0.20930045618054299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F1-4E6E-A8C4-00A06E335088}"/>
            </c:ext>
          </c:extLst>
        </c:ser>
        <c:ser>
          <c:idx val="3"/>
          <c:order val="3"/>
          <c:tx>
            <c:v>Phengite</c:v>
          </c:tx>
          <c:spPr>
            <a:ln w="1905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balances'!$S$24,'Tables S13 to S18 Mass balances'!$S$46)</c:f>
              <c:numCache>
                <c:formatCode>0.00</c:formatCode>
                <c:ptCount val="2"/>
                <c:pt idx="0">
                  <c:v>0.39264810458946453</c:v>
                </c:pt>
                <c:pt idx="1">
                  <c:v>0.20080739679645793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D5-4FFE-8A47-81E248A3E6C0}"/>
            </c:ext>
          </c:extLst>
        </c:ser>
        <c:ser>
          <c:idx val="5"/>
          <c:order val="5"/>
          <c:tx>
            <c:v>Halides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'Tables S13 to S18 Mass balances'!$M$140</c:f>
                <c:numCache>
                  <c:formatCode>General</c:formatCode>
                  <c:ptCount val="1"/>
                  <c:pt idx="0">
                    <c:v>2.9383354701187354</c:v>
                  </c:pt>
                </c:numCache>
              </c:numRef>
            </c:plus>
            <c:minus>
              <c:numRef>
                <c:f>'Tables S13 to S18 Mass balances'!$M$140</c:f>
                <c:numCache>
                  <c:formatCode>General</c:formatCode>
                  <c:ptCount val="1"/>
                  <c:pt idx="0">
                    <c:v>2.9383354701187354</c:v>
                  </c:pt>
                </c:numCache>
              </c:numRef>
            </c:minus>
            <c:spPr>
              <a:noFill/>
              <a:ln w="15875" cap="flat" cmpd="sng" algn="ctr">
                <a:solidFill>
                  <a:schemeClr val="accent3">
                    <a:lumMod val="50000"/>
                  </a:schemeClr>
                </a:solidFill>
                <a:round/>
              </a:ln>
              <a:effectLst/>
            </c:spPr>
          </c:errBars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balances'!$L$28,'Tables S13 to S18 Mass balances'!$L$50,'Tables S13 to S18 Mass balances'!$L$74,'Tables S13 to S18 Mass balances'!$L$98,'Tables S13 to S18 Mass balances'!$L$121,'Tables S13 to S18 Mass balances'!$L$140)</c:f>
              <c:numCache>
                <c:formatCode>General</c:formatCode>
                <c:ptCount val="6"/>
                <c:pt idx="5" formatCode="0.00">
                  <c:v>2.2566096833670359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38-4EB2-8E2D-0E45ADD0279C}"/>
            </c:ext>
          </c:extLst>
        </c:ser>
        <c:ser>
          <c:idx val="8"/>
          <c:order val="8"/>
          <c:tx>
            <c:v>Fluid+Stdev</c:v>
          </c:tx>
          <c:spPr>
            <a:ln w="63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'Tables S13 to S18 Mass balances'!$AI$49:$AI$54</c:f>
              <c:numCache>
                <c:formatCode>0.00</c:formatCode>
                <c:ptCount val="6"/>
                <c:pt idx="0">
                  <c:v>7.0488092421942472</c:v>
                </c:pt>
                <c:pt idx="1">
                  <c:v>11.558928312774352</c:v>
                </c:pt>
                <c:pt idx="2">
                  <c:v>7.2735578822843703</c:v>
                </c:pt>
                <c:pt idx="3">
                  <c:v>41.609014861810344</c:v>
                </c:pt>
                <c:pt idx="4">
                  <c:v>5.1160504352352465</c:v>
                </c:pt>
              </c:numCache>
            </c:numRef>
          </c:val>
          <c:smooth val="0"/>
        </c:ser>
        <c:ser>
          <c:idx val="9"/>
          <c:order val="9"/>
          <c:tx>
            <c:v>Fluid-Stdev</c:v>
          </c:tx>
          <c:spPr>
            <a:ln w="635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'Tables S13 to S18 Mass balances'!$AJ$49:$AJ$54</c:f>
              <c:numCache>
                <c:formatCode>0.00</c:formatCode>
                <c:ptCount val="6"/>
                <c:pt idx="0">
                  <c:v>0.60861672794087829</c:v>
                </c:pt>
                <c:pt idx="1">
                  <c:v>1.3871081408109767</c:v>
                </c:pt>
                <c:pt idx="2">
                  <c:v>1.1204578025204235</c:v>
                </c:pt>
                <c:pt idx="3">
                  <c:v>19.166536840313185</c:v>
                </c:pt>
                <c:pt idx="4">
                  <c:v>1.8609342562873237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684152"/>
        <c:axId val="237680624"/>
      </c:lineChart>
      <c:lineChart>
        <c:grouping val="standard"/>
        <c:varyColors val="0"/>
        <c:ser>
          <c:idx val="4"/>
          <c:order val="4"/>
          <c:tx>
            <c:v>K/Na</c:v>
          </c:tx>
          <c:spPr>
            <a:ln w="1905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('Tables S13 to S18 Mass balances'!$L$26,'Tables S13 to S18 Mass balances'!$L$48,'Tables S13 to S18 Mass balances'!$L$72,'Tables S13 to S18 Mass balances'!$L$96,'Tables S13 to S18 Mass balances'!$L$119,'Tables S13 to S18 Mass balances'!$L$141)</c:f>
              <c:numCache>
                <c:formatCode>0.00</c:formatCode>
                <c:ptCount val="6"/>
                <c:pt idx="0">
                  <c:v>0.24824819662985501</c:v>
                </c:pt>
                <c:pt idx="1">
                  <c:v>7.0099484442022977E-2</c:v>
                </c:pt>
                <c:pt idx="2">
                  <c:v>0.35815547918425678</c:v>
                </c:pt>
                <c:pt idx="3">
                  <c:v>-3.6243722991812395E-2</c:v>
                </c:pt>
                <c:pt idx="4">
                  <c:v>0.17067306761503617</c:v>
                </c:pt>
                <c:pt idx="5">
                  <c:v>4.5146743925679393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38-4EB2-8E2D-0E45ADD0279C}"/>
            </c:ext>
          </c:extLst>
        </c:ser>
        <c:ser>
          <c:idx val="6"/>
          <c:order val="6"/>
          <c:tx>
            <c:v>K/Na sed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('Tables S13 to S18 Mass balances'!$L$27,'Tables S13 to S18 Mass balances'!$L$49,'Tables S13 to S18 Mass balances'!$L$73,'Tables S13 to S18 Mass balances'!$L$97,'Tables S13 to S18 Mass balances'!$L$120)</c:f>
              <c:numCache>
                <c:formatCode>0.00</c:formatCode>
                <c:ptCount val="5"/>
                <c:pt idx="0">
                  <c:v>1.8439382796819781</c:v>
                </c:pt>
                <c:pt idx="1">
                  <c:v>2.4931181559547153</c:v>
                </c:pt>
                <c:pt idx="2">
                  <c:v>4.9200647594442799</c:v>
                </c:pt>
                <c:pt idx="3">
                  <c:v>16.289290355862903</c:v>
                </c:pt>
                <c:pt idx="4">
                  <c:v>3.3238613623629236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938-4EB2-8E2D-0E45ADD0279C}"/>
            </c:ext>
          </c:extLst>
        </c:ser>
        <c:ser>
          <c:idx val="7"/>
          <c:order val="7"/>
          <c:tx>
            <c:v>K/Na chloride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'Tables S13 to S18 Mass balances'!$M$143</c:f>
                <c:numCache>
                  <c:formatCode>General</c:formatCode>
                  <c:ptCount val="1"/>
                  <c:pt idx="0">
                    <c:v>5.8717769690762909</c:v>
                  </c:pt>
                </c:numCache>
              </c:numRef>
            </c:plus>
            <c:minus>
              <c:numRef>
                <c:f>'Tables S13 to S18 Mass balances'!$M$143</c:f>
                <c:numCache>
                  <c:formatCode>General</c:formatCode>
                  <c:ptCount val="1"/>
                  <c:pt idx="0">
                    <c:v>5.8717769690762909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accent3">
                    <a:lumMod val="75000"/>
                    <a:alpha val="50000"/>
                  </a:schemeClr>
                </a:solidFill>
                <a:round/>
              </a:ln>
              <a:effectLst/>
            </c:spPr>
          </c:errBars>
          <c:val>
            <c:numRef>
              <c:f>('Tables S13 to S18 Mass balances'!$L$28,'Tables S13 to S18 Mass balances'!$L$50,'Tables S13 to S18 Mass balances'!$L$74,'Tables S13 to S18 Mass balances'!$L$98,'Tables S13 to S18 Mass balances'!$L$121,'Tables S13 to S18 Mass balances'!$L$143)</c:f>
              <c:numCache>
                <c:formatCode>General</c:formatCode>
                <c:ptCount val="6"/>
                <c:pt idx="5" formatCode="0.00">
                  <c:v>7.2824695855186112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938-4EB2-8E2D-0E45ADD0279C}"/>
            </c:ext>
          </c:extLst>
        </c:ser>
        <c:ser>
          <c:idx val="10"/>
          <c:order val="10"/>
          <c:tx>
            <c:v>K/Na Fluid+Stdev</c:v>
          </c:tx>
          <c:spPr>
            <a:ln w="6350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'Tables S13 to S18 Mass balances'!$AI$59:$AI$64</c:f>
              <c:numCache>
                <c:formatCode>0.00</c:formatCode>
                <c:ptCount val="6"/>
                <c:pt idx="0">
                  <c:v>0.39740980038635942</c:v>
                </c:pt>
                <c:pt idx="1">
                  <c:v>0.12570704219849088</c:v>
                </c:pt>
                <c:pt idx="2">
                  <c:v>0.95448166249804611</c:v>
                </c:pt>
                <c:pt idx="3">
                  <c:v>-2.9556254659118524E-2</c:v>
                </c:pt>
                <c:pt idx="4">
                  <c:v>0.2479163291887736</c:v>
                </c:pt>
                <c:pt idx="5">
                  <c:v>8.1548078404127615</c:v>
                </c:pt>
              </c:numCache>
            </c:numRef>
          </c:val>
          <c:smooth val="0"/>
        </c:ser>
        <c:ser>
          <c:idx val="11"/>
          <c:order val="11"/>
          <c:tx>
            <c:v>K/Na Fluid -Stdev</c:v>
          </c:tx>
          <c:spPr>
            <a:ln w="3175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'Tables S13 to S18 Mass balances'!$AJ$59:$AJ$64</c:f>
              <c:numCache>
                <c:formatCode>0.00</c:formatCode>
                <c:ptCount val="6"/>
                <c:pt idx="0">
                  <c:v>9.9086592873350615E-2</c:v>
                </c:pt>
                <c:pt idx="1">
                  <c:v>1.4491926685555066E-2</c:v>
                </c:pt>
                <c:pt idx="2">
                  <c:v>-0.23817070412953251</c:v>
                </c:pt>
                <c:pt idx="3">
                  <c:v>-4.293119132450627E-2</c:v>
                </c:pt>
                <c:pt idx="4">
                  <c:v>9.342980604129876E-2</c:v>
                </c:pt>
                <c:pt idx="5">
                  <c:v>0.87454094472311672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681800"/>
        <c:axId val="237681408"/>
      </c:lineChart>
      <c:catAx>
        <c:axId val="237684152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680624"/>
        <c:crossesAt val="0.01"/>
        <c:auto val="1"/>
        <c:lblAlgn val="ctr"/>
        <c:lblOffset val="100"/>
        <c:noMultiLvlLbl val="0"/>
      </c:catAx>
      <c:valAx>
        <c:axId val="237680624"/>
        <c:scaling>
          <c:logBase val="10"/>
          <c:orientation val="minMax"/>
          <c:max val="100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AU"/>
                  <a:t>Cl/F</a:t>
                </a:r>
              </a:p>
            </c:rich>
          </c:tx>
          <c:layout>
            <c:manualLayout>
              <c:xMode val="edge"/>
              <c:yMode val="edge"/>
              <c:x val="1.7361948109831001E-2"/>
              <c:y val="0.281801646715195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684152"/>
        <c:crosses val="autoZero"/>
        <c:crossBetween val="between"/>
      </c:valAx>
      <c:valAx>
        <c:axId val="237681408"/>
        <c:scaling>
          <c:orientation val="minMax"/>
          <c:max val="2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rgbClr val="0070C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rgbClr val="0070C0"/>
                    </a:solidFill>
                  </a:rPr>
                  <a:t>K/Na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rgbClr val="0070C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681800"/>
        <c:crosses val="max"/>
        <c:crossBetween val="between"/>
      </c:valAx>
      <c:catAx>
        <c:axId val="237681800"/>
        <c:scaling>
          <c:orientation val="minMax"/>
        </c:scaling>
        <c:delete val="1"/>
        <c:axPos val="b"/>
        <c:majorTickMark val="out"/>
        <c:minorTickMark val="none"/>
        <c:tickLblPos val="nextTo"/>
        <c:crossAx val="23768140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13375407031999"/>
          <c:y val="4.3269812403670699E-2"/>
          <c:w val="0.853242280947763"/>
          <c:h val="0.56841081596987098"/>
        </c:manualLayout>
      </c:layout>
      <c:barChart>
        <c:barDir val="col"/>
        <c:grouping val="stacked"/>
        <c:varyColors val="0"/>
        <c:ser>
          <c:idx val="1"/>
          <c:order val="0"/>
          <c:tx>
            <c:v>Orthopyroxene</c:v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balances'!$P$27,'Tables S13 to S18 Mass balances'!$P$49,'Tables S13 to S18 Mass balances'!$P$73,'Tables S13 to S18 Mass balances'!$O$97,'Tables S13 to S18 Mass balances'!$O$142)</c:f>
              <c:numCache>
                <c:formatCode>General</c:formatCode>
                <c:ptCount val="5"/>
                <c:pt idx="0">
                  <c:v>5</c:v>
                </c:pt>
                <c:pt idx="1">
                  <c:v>8</c:v>
                </c:pt>
                <c:pt idx="2">
                  <c:v>30</c:v>
                </c:pt>
                <c:pt idx="3">
                  <c:v>40</c:v>
                </c:pt>
                <c:pt idx="4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27-4F18-ACC7-0506D604F699}"/>
            </c:ext>
          </c:extLst>
        </c:ser>
        <c:ser>
          <c:idx val="2"/>
          <c:order val="1"/>
          <c:tx>
            <c:v>Clinopyroxene</c:v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balances'!$Q$27,'Tables S13 to S18 Mass balances'!$Q$49,'Tables S13 to S18 Mass balances'!$Q$73,'Tables S13 to S18 Mass balances'!$O$94,'Tables S13 to S18 Mass balances'!$P$142)</c:f>
              <c:numCache>
                <c:formatCode>General</c:formatCode>
                <c:ptCount val="5"/>
                <c:pt idx="0">
                  <c:v>40</c:v>
                </c:pt>
                <c:pt idx="1">
                  <c:v>30</c:v>
                </c:pt>
                <c:pt idx="2">
                  <c:v>10</c:v>
                </c:pt>
                <c:pt idx="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27-4F18-ACC7-0506D604F699}"/>
            </c:ext>
          </c:extLst>
        </c:ser>
        <c:ser>
          <c:idx val="3"/>
          <c:order val="2"/>
          <c:tx>
            <c:v>Garnet</c:v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balances'!$R$27,'Tables S13 to S18 Mass balances'!$R$49,'Tables S13 to S18 Mass balances'!$R$73,'Tables S13 to S18 Mass balances'!$R$98,'Tables S13 to S18 Mass balances'!$Q$142)</c:f>
              <c:numCache>
                <c:formatCode>General</c:formatCode>
                <c:ptCount val="5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 formatCode="0">
                  <c:v>31</c:v>
                </c:pt>
                <c:pt idx="4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27-4F18-ACC7-0506D604F699}"/>
            </c:ext>
          </c:extLst>
        </c:ser>
        <c:ser>
          <c:idx val="4"/>
          <c:order val="3"/>
          <c:tx>
            <c:v>Phengite</c:v>
          </c:tx>
          <c:spPr>
            <a:solidFill>
              <a:schemeClr val="bg2">
                <a:lumMod val="2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balances'!$S$27,'Tables S13 to S18 Mass balances'!$S$49)</c:f>
              <c:numCache>
                <c:formatCode>General</c:formatCode>
                <c:ptCount val="2"/>
                <c:pt idx="0">
                  <c:v>17</c:v>
                </c:pt>
                <c:pt idx="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27-4F18-ACC7-0506D604F699}"/>
            </c:ext>
          </c:extLst>
        </c:ser>
        <c:ser>
          <c:idx val="5"/>
          <c:order val="4"/>
          <c:tx>
            <c:v>Phlogopite</c:v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balances'!$T$27,'Tables S13 to S18 Mass balances'!$T$49,'Tables S13 to S18 Mass balances'!$S$73,'Tables S13 to S18 Mass balances'!$R$97,'Tables S13 to S18 Mass balances'!$R$139)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F27-4F18-ACC7-0506D604F699}"/>
            </c:ext>
          </c:extLst>
        </c:ser>
        <c:ser>
          <c:idx val="6"/>
          <c:order val="5"/>
          <c:tx>
            <c:v>Mg-Calcite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'Tables S13 to S18 Mass balances'!$U$27</c:f>
              <c:numCache>
                <c:formatCode>General</c:formatCode>
                <c:ptCount val="1"/>
                <c:pt idx="0">
                  <c:v>7.0000000000000009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F27-4F18-ACC7-0506D604F699}"/>
            </c:ext>
          </c:extLst>
        </c:ser>
        <c:ser>
          <c:idx val="7"/>
          <c:order val="6"/>
          <c:tx>
            <c:v>Magnesite</c:v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balances'!$U$24,'Tables S13 to S18 Mass balances'!$U$49,'Tables S13 to S18 Mass balances'!$T$73,'Tables S13 to S18 Mass balances'!$T$97,'Tables S13 to S18 Mass balances'!$T$142)</c:f>
              <c:numCache>
                <c:formatCode>General</c:formatCode>
                <c:ptCount val="5"/>
                <c:pt idx="1">
                  <c:v>9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F27-4F18-ACC7-0506D604F699}"/>
            </c:ext>
          </c:extLst>
        </c:ser>
        <c:ser>
          <c:idx val="8"/>
          <c:order val="7"/>
          <c:tx>
            <c:v>Halides</c:v>
          </c:tx>
          <c:spPr>
            <a:solidFill>
              <a:schemeClr val="accent3">
                <a:lumMod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balances'!$V$25,'Tables S13 to S18 Mass balances'!$V$48,'Tables S13 to S18 Mass balances'!$T$71,'Tables S13 to S18 Mass balances'!$T$95,'Tables S13 to S18 Mass balances'!$S$143)</c:f>
              <c:numCache>
                <c:formatCode>0.00</c:formatCode>
                <c:ptCount val="5"/>
                <c:pt idx="4">
                  <c:v>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F27-4F18-ACC7-0506D604F699}"/>
            </c:ext>
          </c:extLst>
        </c:ser>
        <c:ser>
          <c:idx val="0"/>
          <c:order val="8"/>
          <c:tx>
            <c:v>Glass</c:v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('Tables S13 to S18 Mass balances'!$O$10,'Tables S13 to S18 Mass balances'!$O$32,'Tables S13 to S18 Mass balances'!$O$56,'Tables S13 to S18 Mass balances'!$O$80,'Tables S13 to S18 Mass balances'!$O$103,'Tables S13 to S18 Mass balances'!$O$125)</c:f>
              <c:strCache>
                <c:ptCount val="6"/>
                <c:pt idx="0">
                  <c:v>800 °C</c:v>
                </c:pt>
                <c:pt idx="1">
                  <c:v>850 °C</c:v>
                </c:pt>
                <c:pt idx="2">
                  <c:v>1000 °C</c:v>
                </c:pt>
                <c:pt idx="3">
                  <c:v>1100 °C</c:v>
                </c:pt>
                <c:pt idx="4">
                  <c:v>1000 °C</c:v>
                </c:pt>
                <c:pt idx="5">
                  <c:v>1000 °C</c:v>
                </c:pt>
              </c:strCache>
            </c:strRef>
          </c:cat>
          <c:val>
            <c:numRef>
              <c:f>('Tables S13 to S18 Mass balances'!$O$27,'Tables S13 to S18 Mass balances'!$O$49,'Tables S13 to S18 Mass balances'!$O$73,'Tables S13 to S18 Mass balances'!$S$97)</c:f>
              <c:numCache>
                <c:formatCode>General</c:formatCode>
                <c:ptCount val="4"/>
                <c:pt idx="0">
                  <c:v>10</c:v>
                </c:pt>
                <c:pt idx="1">
                  <c:v>15</c:v>
                </c:pt>
                <c:pt idx="2">
                  <c:v>25</c:v>
                </c:pt>
                <c:pt idx="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27-4F18-ACC7-0506D604F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00"/>
        <c:axId val="239544128"/>
        <c:axId val="239544520"/>
      </c:barChart>
      <c:catAx>
        <c:axId val="239544128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544520"/>
        <c:crosses val="autoZero"/>
        <c:auto val="1"/>
        <c:lblAlgn val="ctr"/>
        <c:lblOffset val="100"/>
        <c:noMultiLvlLbl val="0"/>
      </c:catAx>
      <c:valAx>
        <c:axId val="239544520"/>
        <c:scaling>
          <c:orientation val="minMax"/>
          <c:max val="1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AU"/>
                  <a:t>% modal proportion</a:t>
                </a:r>
              </a:p>
            </c:rich>
          </c:tx>
          <c:layout>
            <c:manualLayout>
              <c:xMode val="edge"/>
              <c:yMode val="edge"/>
              <c:x val="1.7361894333050298E-2"/>
              <c:y val="0.181672567341858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54412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7580163272570301"/>
          <c:y val="0.79488021256822305"/>
          <c:w val="0.73114777913635098"/>
          <c:h val="0.1153118311147130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854766119290301"/>
          <c:y val="4.3269812403670699E-2"/>
          <c:w val="0.44816408393173002"/>
          <c:h val="0.56841081596987098"/>
        </c:manualLayout>
      </c:layout>
      <c:barChart>
        <c:barDir val="col"/>
        <c:grouping val="stacked"/>
        <c:varyColors val="0"/>
        <c:ser>
          <c:idx val="3"/>
          <c:order val="0"/>
          <c:tx>
            <c:v>Garnet</c:v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S13 to S18 Mass balances'!$O$103</c:f>
              <c:strCache>
                <c:ptCount val="1"/>
                <c:pt idx="0">
                  <c:v>1000 °C</c:v>
                </c:pt>
              </c:strCache>
            </c:strRef>
          </c:cat>
          <c:val>
            <c:numRef>
              <c:f>'Tables S13 to S18 Mass balances'!$Q$120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999-41B1-995D-F6E07380FDB5}"/>
            </c:ext>
          </c:extLst>
        </c:ser>
        <c:ser>
          <c:idx val="6"/>
          <c:order val="1"/>
          <c:tx>
            <c:v>Mg-Calcite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S13 to S18 Mass balances'!$O$103</c:f>
              <c:strCache>
                <c:ptCount val="1"/>
                <c:pt idx="0">
                  <c:v>1000 °C</c:v>
                </c:pt>
              </c:strCache>
            </c:strRef>
          </c:cat>
          <c:val>
            <c:numRef>
              <c:f>'Tables S13 to S18 Mass balances'!$S$120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999-41B1-995D-F6E07380FDB5}"/>
            </c:ext>
          </c:extLst>
        </c:ser>
        <c:ser>
          <c:idx val="9"/>
          <c:order val="2"/>
          <c:tx>
            <c:v>Kyanite</c:v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S13 to S18 Mass balances'!$O$103</c:f>
              <c:strCache>
                <c:ptCount val="1"/>
                <c:pt idx="0">
                  <c:v>1000 °C</c:v>
                </c:pt>
              </c:strCache>
            </c:strRef>
          </c:cat>
          <c:val>
            <c:numRef>
              <c:f>'Tables S13 to S18 Mass balances'!$P$120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99-41B1-995D-F6E07380FDB5}"/>
            </c:ext>
          </c:extLst>
        </c:ser>
        <c:ser>
          <c:idx val="10"/>
          <c:order val="3"/>
          <c:tx>
            <c:v>Coesite</c:v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S13 to S18 Mass balances'!$O$103</c:f>
              <c:strCache>
                <c:ptCount val="1"/>
                <c:pt idx="0">
                  <c:v>1000 °C</c:v>
                </c:pt>
              </c:strCache>
            </c:strRef>
          </c:cat>
          <c:val>
            <c:numRef>
              <c:f>'Tables S13 to S18 Mass balances'!$R$120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999-41B1-995D-F6E07380FDB5}"/>
            </c:ext>
          </c:extLst>
        </c:ser>
        <c:ser>
          <c:idx val="0"/>
          <c:order val="4"/>
          <c:tx>
            <c:v>Glass</c:v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S13 to S18 Mass balances'!$O$103</c:f>
              <c:strCache>
                <c:ptCount val="1"/>
                <c:pt idx="0">
                  <c:v>1000 °C</c:v>
                </c:pt>
              </c:strCache>
            </c:strRef>
          </c:cat>
          <c:val>
            <c:numRef>
              <c:f>'Tables S13 to S18 Mass balances'!$O$120</c:f>
              <c:numCache>
                <c:formatCode>General</c:formatCode>
                <c:ptCount val="1"/>
                <c:pt idx="0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999-41B1-995D-F6E07380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00"/>
        <c:axId val="239545304"/>
        <c:axId val="239543736"/>
      </c:barChart>
      <c:catAx>
        <c:axId val="239545304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543736"/>
        <c:crosses val="autoZero"/>
        <c:auto val="1"/>
        <c:lblAlgn val="ctr"/>
        <c:lblOffset val="100"/>
        <c:noMultiLvlLbl val="0"/>
      </c:catAx>
      <c:valAx>
        <c:axId val="239543736"/>
        <c:scaling>
          <c:orientation val="minMax"/>
          <c:max val="1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AU"/>
                  <a:t>% modal proportion</a:t>
                </a:r>
              </a:p>
            </c:rich>
          </c:tx>
          <c:layout>
            <c:manualLayout>
              <c:xMode val="edge"/>
              <c:yMode val="edge"/>
              <c:x val="1.7361894333050298E-2"/>
              <c:y val="0.181672567341858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54530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7575765158353599"/>
          <c:y val="0.78067262860388198"/>
          <c:w val="0.62803580691989802"/>
          <c:h val="0.1925725667548290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139928</xdr:colOff>
      <xdr:row>211</xdr:row>
      <xdr:rowOff>1015</xdr:rowOff>
    </xdr:from>
    <xdr:to>
      <xdr:col>28</xdr:col>
      <xdr:colOff>631264</xdr:colOff>
      <xdr:row>240</xdr:row>
      <xdr:rowOff>39083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9159" y="41022015"/>
          <a:ext cx="5248951" cy="5471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107654</xdr:colOff>
      <xdr:row>283</xdr:row>
      <xdr:rowOff>50284</xdr:rowOff>
    </xdr:from>
    <xdr:to>
      <xdr:col>30</xdr:col>
      <xdr:colOff>5744</xdr:colOff>
      <xdr:row>313</xdr:row>
      <xdr:rowOff>30517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2577" y="54435592"/>
          <a:ext cx="5300475" cy="5538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800800</xdr:colOff>
      <xdr:row>326</xdr:row>
      <xdr:rowOff>48274</xdr:rowOff>
    </xdr:from>
    <xdr:to>
      <xdr:col>36</xdr:col>
      <xdr:colOff>389357</xdr:colOff>
      <xdr:row>355</xdr:row>
      <xdr:rowOff>146734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9031" y="61374620"/>
          <a:ext cx="5376826" cy="5681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107317</xdr:colOff>
      <xdr:row>45</xdr:row>
      <xdr:rowOff>64079</xdr:rowOff>
    </xdr:from>
    <xdr:to>
      <xdr:col>36</xdr:col>
      <xdr:colOff>176109</xdr:colOff>
      <xdr:row>83</xdr:row>
      <xdr:rowOff>9550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58756</xdr:colOff>
      <xdr:row>5</xdr:row>
      <xdr:rowOff>24317</xdr:rowOff>
    </xdr:from>
    <xdr:to>
      <xdr:col>34</xdr:col>
      <xdr:colOff>260747</xdr:colOff>
      <xdr:row>45</xdr:row>
      <xdr:rowOff>50982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222885</xdr:colOff>
      <xdr:row>5</xdr:row>
      <xdr:rowOff>20606</xdr:rowOff>
    </xdr:from>
    <xdr:to>
      <xdr:col>38</xdr:col>
      <xdr:colOff>492353</xdr:colOff>
      <xdr:row>45</xdr:row>
      <xdr:rowOff>54283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F03BC909-1A19-4FA5-BD47-0954D8385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0.33188</cdr:x>
      <cdr:y>0.25173</cdr:y>
    </cdr:from>
    <cdr:to>
      <cdr:x>0.40712</cdr:x>
      <cdr:y>0.32046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57577" y="1928435"/>
          <a:ext cx="693171" cy="5265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1600">
              <a:latin typeface="Arial" panose="020B0604020202020204" pitchFamily="34" charset="0"/>
              <a:cs typeface="Arial" panose="020B0604020202020204" pitchFamily="34" charset="0"/>
            </a:rPr>
            <a:t>Fluid Cl/F</a:t>
          </a:r>
        </a:p>
      </cdr:txBody>
    </cdr:sp>
  </cdr:relSizeAnchor>
  <cdr:relSizeAnchor xmlns:cdr="http://schemas.openxmlformats.org/drawingml/2006/chartDrawing">
    <cdr:from>
      <cdr:x>0.34488</cdr:x>
      <cdr:y>0.41001</cdr:y>
    </cdr:from>
    <cdr:to>
      <cdr:x>0.40854</cdr:x>
      <cdr:y>0.4818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154125" y="3101954"/>
          <a:ext cx="582176" cy="54311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1600">
              <a:latin typeface="Arial" panose="020B0604020202020204" pitchFamily="34" charset="0"/>
              <a:cs typeface="Arial" panose="020B0604020202020204" pitchFamily="34" charset="0"/>
            </a:rPr>
            <a:t>Melt Cl/F</a:t>
          </a:r>
        </a:p>
      </cdr:txBody>
    </cdr:sp>
  </cdr:relSizeAnchor>
  <cdr:relSizeAnchor xmlns:cdr="http://schemas.openxmlformats.org/drawingml/2006/chartDrawing">
    <cdr:from>
      <cdr:x>0.4744</cdr:x>
      <cdr:y>0.50143</cdr:y>
    </cdr:from>
    <cdr:to>
      <cdr:x>0.53597</cdr:x>
      <cdr:y>0.56919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338628" y="3793557"/>
          <a:ext cx="563084" cy="51265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1600">
              <a:latin typeface="Arial" panose="020B0604020202020204" pitchFamily="34" charset="0"/>
              <a:cs typeface="Arial" panose="020B0604020202020204" pitchFamily="34" charset="0"/>
            </a:rPr>
            <a:t>Phl</a:t>
          </a:r>
          <a:r>
            <a:rPr lang="en-AU" sz="16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AU" sz="1600">
              <a:latin typeface="Arial" panose="020B0604020202020204" pitchFamily="34" charset="0"/>
              <a:cs typeface="Arial" panose="020B0604020202020204" pitchFamily="34" charset="0"/>
            </a:rPr>
            <a:t>Cl/F</a:t>
          </a:r>
        </a:p>
      </cdr:txBody>
    </cdr:sp>
  </cdr:relSizeAnchor>
  <cdr:relSizeAnchor xmlns:cdr="http://schemas.openxmlformats.org/drawingml/2006/chartDrawing">
    <cdr:from>
      <cdr:x>0.20566</cdr:x>
      <cdr:y>0.45972</cdr:y>
    </cdr:from>
    <cdr:to>
      <cdr:x>0.26886</cdr:x>
      <cdr:y>0.5292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880866" y="3477992"/>
          <a:ext cx="577964" cy="5256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1600">
              <a:latin typeface="Arial" panose="020B0604020202020204" pitchFamily="34" charset="0"/>
              <a:cs typeface="Arial" panose="020B0604020202020204" pitchFamily="34" charset="0"/>
            </a:rPr>
            <a:t>Phe Cl/F</a:t>
          </a:r>
        </a:p>
      </cdr:txBody>
    </cdr:sp>
  </cdr:relSizeAnchor>
  <cdr:relSizeAnchor xmlns:cdr="http://schemas.openxmlformats.org/drawingml/2006/chartDrawing">
    <cdr:from>
      <cdr:x>0.25814</cdr:x>
      <cdr:y>0.72929</cdr:y>
    </cdr:from>
    <cdr:to>
      <cdr:x>0.39299</cdr:x>
      <cdr:y>0.79566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517506" y="4935840"/>
          <a:ext cx="1315130" cy="449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2000">
              <a:latin typeface="Arial" panose="020B0604020202020204" pitchFamily="34" charset="0"/>
              <a:cs typeface="Arial" panose="020B0604020202020204" pitchFamily="34" charset="0"/>
            </a:rPr>
            <a:t>3 GPa</a:t>
          </a:r>
        </a:p>
      </cdr:txBody>
    </cdr:sp>
  </cdr:relSizeAnchor>
  <cdr:relSizeAnchor xmlns:cdr="http://schemas.openxmlformats.org/drawingml/2006/chartDrawing">
    <cdr:from>
      <cdr:x>0.58197</cdr:x>
      <cdr:y>0.7325</cdr:y>
    </cdr:from>
    <cdr:to>
      <cdr:x>0.71682</cdr:x>
      <cdr:y>0.79887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5675658" y="4957566"/>
          <a:ext cx="1315130" cy="449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2000">
              <a:latin typeface="Arial" panose="020B0604020202020204" pitchFamily="34" charset="0"/>
              <a:cs typeface="Arial" panose="020B0604020202020204" pitchFamily="34" charset="0"/>
            </a:rPr>
            <a:t>4 GPa</a:t>
          </a:r>
        </a:p>
      </cdr:txBody>
    </cdr:sp>
  </cdr:relSizeAnchor>
  <cdr:relSizeAnchor xmlns:cdr="http://schemas.openxmlformats.org/drawingml/2006/chartDrawing">
    <cdr:from>
      <cdr:x>0.1408</cdr:x>
      <cdr:y>0.6852</cdr:y>
    </cdr:from>
    <cdr:to>
      <cdr:x>0.47585</cdr:x>
      <cdr:y>0.71108</cdr:y>
    </cdr:to>
    <cdr:sp macro="" textlink="">
      <cdr:nvSpPr>
        <cdr:cNvPr id="12" name="Right Brace 11"/>
        <cdr:cNvSpPr/>
      </cdr:nvSpPr>
      <cdr:spPr>
        <a:xfrm xmlns:a="http://schemas.openxmlformats.org/drawingml/2006/main" rot="5400000">
          <a:off x="2919414" y="3091222"/>
          <a:ext cx="175156" cy="3267589"/>
        </a:xfrm>
        <a:prstGeom xmlns:a="http://schemas.openxmlformats.org/drawingml/2006/main" prst="rightBrace">
          <a:avLst/>
        </a:prstGeom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0.7522</cdr:x>
      <cdr:y>0.73467</cdr:y>
    </cdr:from>
    <cdr:to>
      <cdr:x>0.88705</cdr:x>
      <cdr:y>0.80104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6961717" y="5046133"/>
          <a:ext cx="1248053" cy="455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2000">
              <a:latin typeface="Arial" panose="020B0604020202020204" pitchFamily="34" charset="0"/>
              <a:cs typeface="Arial" panose="020B0604020202020204" pitchFamily="34" charset="0"/>
            </a:rPr>
            <a:t>5 GPa</a:t>
          </a:r>
        </a:p>
      </cdr:txBody>
    </cdr:sp>
  </cdr:relSizeAnchor>
  <cdr:relSizeAnchor xmlns:cdr="http://schemas.openxmlformats.org/drawingml/2006/chartDrawing">
    <cdr:from>
      <cdr:x>0.79759</cdr:x>
      <cdr:y>0.69029</cdr:y>
    </cdr:from>
    <cdr:to>
      <cdr:x>0.79759</cdr:x>
      <cdr:y>0.72783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xmlns="" id="{036146CF-66D1-4392-BE7F-B6F73E0B91BC}"/>
            </a:ext>
          </a:extLst>
        </cdr:cNvPr>
        <cdr:cNvCxnSpPr/>
      </cdr:nvCxnSpPr>
      <cdr:spPr>
        <a:xfrm xmlns:a="http://schemas.openxmlformats.org/drawingml/2006/main">
          <a:off x="7381764" y="4741334"/>
          <a:ext cx="0" cy="257847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0.73318</cdr:x>
      <cdr:y>0.48362</cdr:y>
    </cdr:from>
    <cdr:to>
      <cdr:x>0.80602</cdr:x>
      <cdr:y>0.56483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6705312" y="3658815"/>
          <a:ext cx="666162" cy="61439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160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Fluid</a:t>
          </a:r>
        </a:p>
        <a:p xmlns:a="http://schemas.openxmlformats.org/drawingml/2006/main">
          <a:r>
            <a:rPr lang="en-AU" sz="160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K/Na</a:t>
          </a:r>
        </a:p>
      </cdr:txBody>
    </cdr:sp>
  </cdr:relSizeAnchor>
  <cdr:relSizeAnchor xmlns:cdr="http://schemas.openxmlformats.org/drawingml/2006/chartDrawing">
    <cdr:from>
      <cdr:x>0.49704</cdr:x>
      <cdr:y>0.26053</cdr:y>
    </cdr:from>
    <cdr:to>
      <cdr:x>0.62789</cdr:x>
      <cdr:y>0.33758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4553302" y="1843195"/>
          <a:ext cx="1198699" cy="54511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160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Melt+mica</a:t>
          </a:r>
        </a:p>
        <a:p xmlns:a="http://schemas.openxmlformats.org/drawingml/2006/main">
          <a:pPr algn="ctr"/>
          <a:r>
            <a:rPr lang="en-AU" sz="160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K/Na</a:t>
          </a:r>
        </a:p>
      </cdr:txBody>
    </cdr:sp>
  </cdr:relSizeAnchor>
  <cdr:relSizeAnchor xmlns:cdr="http://schemas.openxmlformats.org/drawingml/2006/chartDrawing">
    <cdr:from>
      <cdr:x>0.77613</cdr:x>
      <cdr:y>0.0709</cdr:y>
    </cdr:from>
    <cdr:to>
      <cdr:x>0.87292</cdr:x>
      <cdr:y>0.13965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7098097" y="536370"/>
          <a:ext cx="885232" cy="52013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1600">
              <a:latin typeface="Arial" panose="020B0604020202020204" pitchFamily="34" charset="0"/>
              <a:cs typeface="Arial" panose="020B0604020202020204" pitchFamily="34" charset="0"/>
            </a:rPr>
            <a:t>Halides</a:t>
          </a:r>
        </a:p>
        <a:p xmlns:a="http://schemas.openxmlformats.org/drawingml/2006/main">
          <a:pPr algn="ctr"/>
          <a:r>
            <a:rPr lang="en-AU" sz="1600">
              <a:latin typeface="Arial" panose="020B0604020202020204" pitchFamily="34" charset="0"/>
              <a:cs typeface="Arial" panose="020B0604020202020204" pitchFamily="34" charset="0"/>
            </a:rPr>
            <a:t>Cl/F</a:t>
          </a:r>
        </a:p>
      </cdr:txBody>
    </cdr:sp>
  </cdr:relSizeAnchor>
  <cdr:relSizeAnchor xmlns:cdr="http://schemas.openxmlformats.org/drawingml/2006/chartDrawing">
    <cdr:from>
      <cdr:x>0.68542</cdr:x>
      <cdr:y>0.17296</cdr:y>
    </cdr:from>
    <cdr:to>
      <cdr:x>0.7798</cdr:x>
      <cdr:y>0.25108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6268532" y="1308533"/>
          <a:ext cx="863151" cy="59101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160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Halides</a:t>
          </a:r>
        </a:p>
        <a:p xmlns:a="http://schemas.openxmlformats.org/drawingml/2006/main">
          <a:pPr algn="ctr"/>
          <a:r>
            <a:rPr lang="en-AU" sz="160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K/Na</a:t>
          </a:r>
        </a:p>
      </cdr:txBody>
    </cdr:sp>
  </cdr:relSizeAnchor>
  <cdr:relSizeAnchor xmlns:cdr="http://schemas.openxmlformats.org/drawingml/2006/chartDrawing">
    <cdr:from>
      <cdr:x>0.52176</cdr:x>
      <cdr:y>0.6846</cdr:y>
    </cdr:from>
    <cdr:to>
      <cdr:x>0.7371</cdr:x>
      <cdr:y>0.71401</cdr:y>
    </cdr:to>
    <cdr:sp macro="" textlink="">
      <cdr:nvSpPr>
        <cdr:cNvPr id="20" name="Right Brace 19">
          <a:extLst xmlns:a="http://schemas.openxmlformats.org/drawingml/2006/main">
            <a:ext uri="{FF2B5EF4-FFF2-40B4-BE49-F238E27FC236}">
              <a16:creationId xmlns:a16="http://schemas.microsoft.com/office/drawing/2014/main" xmlns="" id="{9E428107-2BE2-4F5C-A3DB-68CA5378A25F}"/>
            </a:ext>
          </a:extLst>
        </cdr:cNvPr>
        <cdr:cNvSpPr/>
      </cdr:nvSpPr>
      <cdr:spPr>
        <a:xfrm xmlns:a="http://schemas.openxmlformats.org/drawingml/2006/main" rot="5400000">
          <a:off x="6038976" y="3682874"/>
          <a:ext cx="199090" cy="2100108"/>
        </a:xfrm>
        <a:prstGeom xmlns:a="http://schemas.openxmlformats.org/drawingml/2006/main" prst="rightBrace">
          <a:avLst/>
        </a:prstGeom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0.74284</cdr:x>
      <cdr:y>0.25464</cdr:y>
    </cdr:from>
    <cdr:to>
      <cdr:x>0.8092</cdr:x>
      <cdr:y>0.38849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xmlns="" id="{DEE498B8-6BD5-4DBB-AA3A-C14974B858C4}"/>
            </a:ext>
          </a:extLst>
        </cdr:cNvPr>
        <cdr:cNvCxnSpPr/>
      </cdr:nvCxnSpPr>
      <cdr:spPr>
        <a:xfrm xmlns:a="http://schemas.openxmlformats.org/drawingml/2006/main">
          <a:off x="6793706" y="1926499"/>
          <a:ext cx="606919" cy="1012599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0.82268</cdr:x>
      <cdr:y>0.14409</cdr:y>
    </cdr:from>
    <cdr:to>
      <cdr:x>0.82758</cdr:x>
      <cdr:y>0.32183</cdr:y>
    </cdr:to>
    <cdr:cxnSp macro="">
      <cdr:nvCxnSpPr>
        <cdr:cNvPr id="21" name="Straight Arrow Connector 20">
          <a:extLst xmlns:a="http://schemas.openxmlformats.org/drawingml/2006/main">
            <a:ext uri="{FF2B5EF4-FFF2-40B4-BE49-F238E27FC236}">
              <a16:creationId xmlns:lc="http://schemas.openxmlformats.org/drawingml/2006/lockedCanvas" xmlns="" xmlns:a16="http://schemas.microsoft.com/office/drawing/2014/main" id="{DEE498B8-6BD5-4DBB-AA3A-C14974B858C4}"/>
            </a:ext>
          </a:extLst>
        </cdr:cNvPr>
        <cdr:cNvCxnSpPr/>
      </cdr:nvCxnSpPr>
      <cdr:spPr>
        <a:xfrm xmlns:a="http://schemas.openxmlformats.org/drawingml/2006/main" flipH="1">
          <a:off x="7523889" y="1090127"/>
          <a:ext cx="44823" cy="1344706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0.32535</cdr:x>
      <cdr:y>0.19186</cdr:y>
    </cdr:from>
    <cdr:to>
      <cdr:x>0.41466</cdr:x>
      <cdr:y>0.22852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975535" y="1451535"/>
          <a:ext cx="816795" cy="27732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1600">
              <a:latin typeface="Arial" panose="020B0604020202020204" pitchFamily="34" charset="0"/>
              <a:cs typeface="Arial" panose="020B0604020202020204" pitchFamily="34" charset="0"/>
            </a:rPr>
            <a:t>+stdev</a:t>
          </a:r>
        </a:p>
      </cdr:txBody>
    </cdr:sp>
  </cdr:relSizeAnchor>
  <cdr:relSizeAnchor xmlns:cdr="http://schemas.openxmlformats.org/drawingml/2006/chartDrawing">
    <cdr:from>
      <cdr:x>0.3309</cdr:x>
      <cdr:y>0.3645</cdr:y>
    </cdr:from>
    <cdr:to>
      <cdr:x>0.41286</cdr:x>
      <cdr:y>0.40116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3048528" y="2792334"/>
          <a:ext cx="755081" cy="28084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1600">
              <a:latin typeface="Arial" panose="020B0604020202020204" pitchFamily="34" charset="0"/>
              <a:cs typeface="Arial" panose="020B0604020202020204" pitchFamily="34" charset="0"/>
            </a:rPr>
            <a:t>-stdev</a:t>
          </a:r>
        </a:p>
      </cdr:txBody>
    </cdr:sp>
  </cdr:relSizeAnchor>
  <cdr:relSizeAnchor xmlns:cdr="http://schemas.openxmlformats.org/drawingml/2006/chartDrawing">
    <cdr:from>
      <cdr:x>0.71573</cdr:x>
      <cdr:y>0.43055</cdr:y>
    </cdr:from>
    <cdr:to>
      <cdr:x>0.80503</cdr:x>
      <cdr:y>0.46721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6593826" y="3298328"/>
          <a:ext cx="822794" cy="28084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0070C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160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+stdev</a:t>
          </a:r>
        </a:p>
      </cdr:txBody>
    </cdr:sp>
  </cdr:relSizeAnchor>
  <cdr:relSizeAnchor xmlns:cdr="http://schemas.openxmlformats.org/drawingml/2006/chartDrawing">
    <cdr:from>
      <cdr:x>0.70894</cdr:x>
      <cdr:y>0.57662</cdr:y>
    </cdr:from>
    <cdr:to>
      <cdr:x>0.79825</cdr:x>
      <cdr:y>0.61328</cdr:y>
    </cdr:to>
    <cdr:sp macro="" textlink="">
      <cdr:nvSpPr>
        <cdr:cNvPr id="30" name="TextBox 1"/>
        <cdr:cNvSpPr txBox="1"/>
      </cdr:nvSpPr>
      <cdr:spPr>
        <a:xfrm xmlns:a="http://schemas.openxmlformats.org/drawingml/2006/main">
          <a:off x="6531347" y="4417349"/>
          <a:ext cx="822795" cy="28084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0070C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160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-stdev</a:t>
          </a:r>
        </a:p>
      </cdr:txBody>
    </cdr:sp>
  </cdr:relSizeAnchor>
  <cdr:relSizeAnchor xmlns:cdr="http://schemas.openxmlformats.org/drawingml/2006/chartDrawing">
    <cdr:from>
      <cdr:x>0.69158</cdr:x>
      <cdr:y>0.30999</cdr:y>
    </cdr:from>
    <cdr:to>
      <cdr:x>0.80185</cdr:x>
      <cdr:y>0.34405</cdr:y>
    </cdr:to>
    <cdr:cxnSp macro="">
      <cdr:nvCxnSpPr>
        <cdr:cNvPr id="31" name="Straight Arrow Connector 30">
          <a:extLst xmlns:a="http://schemas.openxmlformats.org/drawingml/2006/main">
            <a:ext uri="{FF2B5EF4-FFF2-40B4-BE49-F238E27FC236}">
              <a16:creationId xmlns:lc="http://schemas.openxmlformats.org/drawingml/2006/lockedCanvas" xmlns="" xmlns:a16="http://schemas.microsoft.com/office/drawing/2014/main" id="{DEE498B8-6BD5-4DBB-AA3A-C14974B858C4}"/>
            </a:ext>
          </a:extLst>
        </cdr:cNvPr>
        <cdr:cNvCxnSpPr/>
      </cdr:nvCxnSpPr>
      <cdr:spPr>
        <a:xfrm xmlns:a="http://schemas.openxmlformats.org/drawingml/2006/main">
          <a:off x="6324860" y="2345186"/>
          <a:ext cx="1008529" cy="25773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prstDash val="sysDash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0.33458</cdr:x>
      <cdr:y>0.71019</cdr:y>
    </cdr:from>
    <cdr:to>
      <cdr:x>0.46943</cdr:x>
      <cdr:y>0.77162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26042" y="5329884"/>
          <a:ext cx="1098728" cy="46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2000">
              <a:latin typeface="Arial" panose="020B0604020202020204" pitchFamily="34" charset="0"/>
              <a:cs typeface="Arial" panose="020B0604020202020204" pitchFamily="34" charset="0"/>
            </a:rPr>
            <a:t>3 GPa</a:t>
          </a:r>
        </a:p>
      </cdr:txBody>
    </cdr:sp>
  </cdr:relSizeAnchor>
  <cdr:relSizeAnchor xmlns:cdr="http://schemas.openxmlformats.org/drawingml/2006/chartDrawing">
    <cdr:from>
      <cdr:x>0.67314</cdr:x>
      <cdr:y>0.70856</cdr:y>
    </cdr:from>
    <cdr:to>
      <cdr:x>0.80799</cdr:x>
      <cdr:y>0.76999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752593" y="5124781"/>
          <a:ext cx="1152414" cy="444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2000">
              <a:latin typeface="Arial" panose="020B0604020202020204" pitchFamily="34" charset="0"/>
              <a:cs typeface="Arial" panose="020B0604020202020204" pitchFamily="34" charset="0"/>
            </a:rPr>
            <a:t>4 GPa</a:t>
          </a:r>
        </a:p>
      </cdr:txBody>
    </cdr:sp>
  </cdr:relSizeAnchor>
  <cdr:relSizeAnchor xmlns:cdr="http://schemas.openxmlformats.org/drawingml/2006/chartDrawing">
    <cdr:from>
      <cdr:x>0.84528</cdr:x>
      <cdr:y>0.71031</cdr:y>
    </cdr:from>
    <cdr:to>
      <cdr:x>0.98013</cdr:x>
      <cdr:y>0.77173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908800" y="5507263"/>
          <a:ext cx="1102178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2000">
              <a:latin typeface="Arial" panose="020B0604020202020204" pitchFamily="34" charset="0"/>
              <a:cs typeface="Arial" panose="020B0604020202020204" pitchFamily="34" charset="0"/>
            </a:rPr>
            <a:t>5 GPa</a:t>
          </a:r>
        </a:p>
      </cdr:txBody>
    </cdr:sp>
  </cdr:relSizeAnchor>
  <cdr:relSizeAnchor xmlns:cdr="http://schemas.openxmlformats.org/drawingml/2006/chartDrawing">
    <cdr:from>
      <cdr:x>0.16082</cdr:x>
      <cdr:y>0.67977</cdr:y>
    </cdr:from>
    <cdr:to>
      <cdr:x>0.61602</cdr:x>
      <cdr:y>0.70697</cdr:y>
    </cdr:to>
    <cdr:sp macro="" textlink="">
      <cdr:nvSpPr>
        <cdr:cNvPr id="5" name="Right Brace 4"/>
        <cdr:cNvSpPr/>
      </cdr:nvSpPr>
      <cdr:spPr>
        <a:xfrm xmlns:a="http://schemas.openxmlformats.org/drawingml/2006/main" rot="5400000">
          <a:off x="3062679" y="3349231"/>
          <a:ext cx="204133" cy="3708844"/>
        </a:xfrm>
        <a:prstGeom xmlns:a="http://schemas.openxmlformats.org/drawingml/2006/main" prst="rightBrace">
          <a:avLst/>
        </a:prstGeom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0.89724</cdr:x>
      <cdr:y>0.67418</cdr:y>
    </cdr:from>
    <cdr:to>
      <cdr:x>0.89728</cdr:x>
      <cdr:y>0.71253</cdr:y>
    </cdr:to>
    <cdr:cxnSp macro="">
      <cdr:nvCxnSpPr>
        <cdr:cNvPr id="11" name="Straight Arrow Connector 10">
          <a:extLst xmlns:a="http://schemas.openxmlformats.org/drawingml/2006/main">
            <a:ext uri="{FF2B5EF4-FFF2-40B4-BE49-F238E27FC236}">
              <a16:creationId xmlns:a16="http://schemas.microsoft.com/office/drawing/2014/main" xmlns="" id="{10E48B25-E947-4FDE-AEF5-BD78FDB0CD7D}"/>
            </a:ext>
          </a:extLst>
        </cdr:cNvPr>
        <cdr:cNvCxnSpPr/>
      </cdr:nvCxnSpPr>
      <cdr:spPr>
        <a:xfrm xmlns:a="http://schemas.openxmlformats.org/drawingml/2006/main" flipH="1">
          <a:off x="7315794" y="5227145"/>
          <a:ext cx="282" cy="297355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0.69693</cdr:x>
      <cdr:y>0</cdr:y>
    </cdr:from>
    <cdr:to>
      <cdr:x>1</cdr:x>
      <cdr:y>0.06087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998633" y="0"/>
          <a:ext cx="2608641" cy="445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2000">
              <a:latin typeface="Arial" panose="020B0604020202020204" pitchFamily="34" charset="0"/>
              <a:cs typeface="Arial" panose="020B0604020202020204" pitchFamily="34" charset="0"/>
            </a:rPr>
            <a:t>Chloride</a:t>
          </a:r>
          <a:r>
            <a:rPr lang="en-AU" sz="2000" baseline="0">
              <a:latin typeface="Arial" panose="020B0604020202020204" pitchFamily="34" charset="0"/>
              <a:cs typeface="Arial" panose="020B0604020202020204" pitchFamily="34" charset="0"/>
            </a:rPr>
            <a:t> + Fluoride</a:t>
          </a:r>
          <a:endParaRPr lang="en-AU" sz="2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0.83554</cdr:x>
      <cdr:y>0.04103</cdr:y>
    </cdr:from>
    <cdr:to>
      <cdr:x>0.8627</cdr:x>
      <cdr:y>0.05605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xmlns="" id="{81D62BF8-A977-46AF-939F-5DEC7E9BC562}"/>
            </a:ext>
          </a:extLst>
        </cdr:cNvPr>
        <cdr:cNvCxnSpPr/>
      </cdr:nvCxnSpPr>
      <cdr:spPr>
        <a:xfrm xmlns:a="http://schemas.openxmlformats.org/drawingml/2006/main">
          <a:off x="7191743" y="300286"/>
          <a:ext cx="233773" cy="109938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0.72699</cdr:x>
      <cdr:y>0.6732</cdr:y>
    </cdr:from>
    <cdr:to>
      <cdr:x>0.72703</cdr:x>
      <cdr:y>0.71155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xmlns="" id="{98BB3FCC-D764-442E-A4B1-3CF285525487}"/>
            </a:ext>
          </a:extLst>
        </cdr:cNvPr>
        <cdr:cNvCxnSpPr/>
      </cdr:nvCxnSpPr>
      <cdr:spPr>
        <a:xfrm xmlns:a="http://schemas.openxmlformats.org/drawingml/2006/main" flipH="1">
          <a:off x="5923320" y="5052286"/>
          <a:ext cx="326" cy="287812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0.41618</cdr:x>
      <cdr:y>0.71073</cdr:y>
    </cdr:from>
    <cdr:to>
      <cdr:x>0.86753</cdr:x>
      <cdr:y>0.75697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4520" y="5359527"/>
          <a:ext cx="1219562" cy="348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2000">
              <a:latin typeface="Arial" panose="020B0604020202020204" pitchFamily="34" charset="0"/>
              <a:cs typeface="Arial" panose="020B0604020202020204" pitchFamily="34" charset="0"/>
            </a:rPr>
            <a:t>4 GPa</a:t>
          </a:r>
        </a:p>
      </cdr:txBody>
    </cdr:sp>
  </cdr:relSizeAnchor>
  <cdr:relSizeAnchor xmlns:cdr="http://schemas.openxmlformats.org/drawingml/2006/chartDrawing">
    <cdr:from>
      <cdr:x>0.59483</cdr:x>
      <cdr:y>0.67283</cdr:y>
    </cdr:from>
    <cdr:to>
      <cdr:x>0.59487</cdr:x>
      <cdr:y>0.71118</cdr:y>
    </cdr:to>
    <cdr:cxnSp macro="">
      <cdr:nvCxnSpPr>
        <cdr:cNvPr id="11" name="Straight Arrow Connector 10">
          <a:extLst xmlns:a="http://schemas.openxmlformats.org/drawingml/2006/main">
            <a:ext uri="{FF2B5EF4-FFF2-40B4-BE49-F238E27FC236}">
              <a16:creationId xmlns:a16="http://schemas.microsoft.com/office/drawing/2014/main" xmlns="" id="{10E48B25-E947-4FDE-AEF5-BD78FDB0CD7D}"/>
            </a:ext>
          </a:extLst>
        </cdr:cNvPr>
        <cdr:cNvCxnSpPr/>
      </cdr:nvCxnSpPr>
      <cdr:spPr>
        <a:xfrm xmlns:a="http://schemas.openxmlformats.org/drawingml/2006/main" flipH="1">
          <a:off x="1607225" y="5073749"/>
          <a:ext cx="108" cy="289193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7"/>
  <sheetViews>
    <sheetView tabSelected="1" topLeftCell="A3" zoomScale="125" zoomScaleNormal="125" zoomScalePageLayoutView="125" workbookViewId="0">
      <selection activeCell="A327" sqref="A327"/>
    </sheetView>
  </sheetViews>
  <sheetFormatPr defaultColWidth="8.85546875" defaultRowHeight="15" x14ac:dyDescent="0.25"/>
  <cols>
    <col min="15" max="15" width="12.28515625" customWidth="1"/>
    <col min="18" max="18" width="11.42578125" customWidth="1"/>
    <col min="19" max="19" width="13.42578125" customWidth="1"/>
    <col min="20" max="20" width="12.28515625" bestFit="1" customWidth="1"/>
    <col min="21" max="22" width="12.7109375" bestFit="1" customWidth="1"/>
    <col min="23" max="23" width="12.28515625" bestFit="1" customWidth="1"/>
    <col min="24" max="26" width="12.7109375" bestFit="1" customWidth="1"/>
    <col min="28" max="29" width="12.7109375" bestFit="1" customWidth="1"/>
    <col min="31" max="31" width="12.7109375" bestFit="1" customWidth="1"/>
    <col min="32" max="32" width="11.42578125" customWidth="1"/>
    <col min="33" max="33" width="12.7109375" bestFit="1" customWidth="1"/>
  </cols>
  <sheetData>
    <row r="1" spans="1:34" s="53" customFormat="1" ht="23.25" x14ac:dyDescent="0.35">
      <c r="A1" s="53" t="s">
        <v>133</v>
      </c>
    </row>
    <row r="3" spans="1:34" ht="18.75" x14ac:dyDescent="0.3">
      <c r="A3" s="55" t="s">
        <v>56</v>
      </c>
      <c r="B3" s="2"/>
      <c r="E3" s="3"/>
      <c r="I3" s="2" t="s">
        <v>40</v>
      </c>
      <c r="L3" s="3"/>
      <c r="W3" t="s">
        <v>103</v>
      </c>
    </row>
    <row r="4" spans="1:34" x14ac:dyDescent="0.25">
      <c r="B4" t="s">
        <v>27</v>
      </c>
      <c r="C4" t="s">
        <v>38</v>
      </c>
      <c r="D4" t="s">
        <v>0</v>
      </c>
      <c r="E4" t="s">
        <v>1</v>
      </c>
      <c r="F4" t="s">
        <v>2</v>
      </c>
      <c r="G4" t="s">
        <v>3</v>
      </c>
      <c r="H4" t="s">
        <v>10</v>
      </c>
      <c r="I4" t="s">
        <v>4</v>
      </c>
      <c r="J4" t="s">
        <v>5</v>
      </c>
      <c r="K4" t="s">
        <v>6</v>
      </c>
      <c r="L4" t="s">
        <v>7</v>
      </c>
      <c r="M4" t="s">
        <v>8</v>
      </c>
      <c r="N4" t="s">
        <v>9</v>
      </c>
      <c r="O4" t="s">
        <v>11</v>
      </c>
      <c r="P4" t="s">
        <v>28</v>
      </c>
      <c r="Q4" t="s">
        <v>39</v>
      </c>
      <c r="R4" t="s">
        <v>92</v>
      </c>
      <c r="S4" t="s">
        <v>97</v>
      </c>
      <c r="T4" t="s">
        <v>67</v>
      </c>
      <c r="U4" t="s">
        <v>98</v>
      </c>
      <c r="X4" t="s">
        <v>99</v>
      </c>
      <c r="Y4" t="s">
        <v>100</v>
      </c>
      <c r="Z4" t="s">
        <v>101</v>
      </c>
    </row>
    <row r="5" spans="1:34" x14ac:dyDescent="0.25">
      <c r="B5" t="s">
        <v>14</v>
      </c>
      <c r="C5" t="s">
        <v>14</v>
      </c>
      <c r="D5" t="s">
        <v>14</v>
      </c>
      <c r="E5" t="s">
        <v>14</v>
      </c>
      <c r="F5" t="s">
        <v>14</v>
      </c>
      <c r="G5" t="s">
        <v>14</v>
      </c>
      <c r="H5" t="s">
        <v>14</v>
      </c>
      <c r="I5" t="s">
        <v>14</v>
      </c>
      <c r="J5" t="s">
        <v>14</v>
      </c>
      <c r="K5" t="s">
        <v>14</v>
      </c>
      <c r="L5" t="s">
        <v>14</v>
      </c>
      <c r="M5" t="s">
        <v>14</v>
      </c>
      <c r="N5" t="s">
        <v>14</v>
      </c>
      <c r="O5" t="s">
        <v>14</v>
      </c>
      <c r="P5" t="s">
        <v>14</v>
      </c>
      <c r="Q5" t="s">
        <v>14</v>
      </c>
      <c r="R5" t="s">
        <v>14</v>
      </c>
      <c r="S5" t="s">
        <v>14</v>
      </c>
      <c r="T5" t="s">
        <v>14</v>
      </c>
      <c r="U5" t="s">
        <v>14</v>
      </c>
      <c r="W5" t="s">
        <v>80</v>
      </c>
      <c r="X5" s="16">
        <v>8.1819333333333333</v>
      </c>
      <c r="Y5" s="16">
        <v>1.8278999999999999</v>
      </c>
      <c r="Z5" s="16">
        <v>0.3522333333333334</v>
      </c>
    </row>
    <row r="6" spans="1:34" x14ac:dyDescent="0.25">
      <c r="A6" t="s">
        <v>16</v>
      </c>
      <c r="B6" s="3">
        <v>15.3378</v>
      </c>
      <c r="C6" s="3">
        <f>SUM(E6:Q6)</f>
        <v>85.111569999999986</v>
      </c>
      <c r="D6" s="3">
        <f>C6+B6</f>
        <v>100.44936999999999</v>
      </c>
      <c r="E6" s="3">
        <v>42.287999999999997</v>
      </c>
      <c r="F6" s="3">
        <v>14.077</v>
      </c>
      <c r="G6" s="3">
        <v>1.55</v>
      </c>
      <c r="H6" s="3">
        <v>5.1660000000000004</v>
      </c>
      <c r="I6" s="3">
        <v>3.0070000000000001</v>
      </c>
      <c r="J6" s="3">
        <v>0.159</v>
      </c>
      <c r="K6" s="3">
        <v>2.3260000000000001</v>
      </c>
      <c r="L6" s="3">
        <v>0.58499999999999996</v>
      </c>
      <c r="M6" s="3">
        <v>11.157</v>
      </c>
      <c r="N6" s="3">
        <v>2.5649999999999999</v>
      </c>
      <c r="O6" s="3">
        <v>1.625</v>
      </c>
      <c r="P6" s="5">
        <v>0.42354000000000003</v>
      </c>
      <c r="Q6" s="3">
        <v>0.18302999999999997</v>
      </c>
      <c r="R6" s="3" t="s">
        <v>127</v>
      </c>
      <c r="S6" t="s">
        <v>128</v>
      </c>
      <c r="T6" s="3" t="s">
        <v>129</v>
      </c>
      <c r="U6" s="3" t="s">
        <v>130</v>
      </c>
      <c r="W6" t="s">
        <v>102</v>
      </c>
      <c r="X6" s="16">
        <v>0.10448452304315478</v>
      </c>
      <c r="Y6" s="16">
        <v>0.14629896331371131</v>
      </c>
      <c r="Z6" s="16">
        <v>4.3560940710176931E-3</v>
      </c>
    </row>
    <row r="7" spans="1:34" x14ac:dyDescent="0.25">
      <c r="A7" t="s">
        <v>15</v>
      </c>
      <c r="B7" s="3">
        <v>-1.6569</v>
      </c>
      <c r="C7" s="3">
        <f>SUM(E7:Q7)</f>
        <v>101.199</v>
      </c>
      <c r="D7" s="3">
        <f>C7+B7</f>
        <v>99.542100000000005</v>
      </c>
      <c r="E7" s="3">
        <v>40.436</v>
      </c>
      <c r="F7" s="3">
        <v>8.2000000000000003E-2</v>
      </c>
      <c r="G7" s="3">
        <v>2.5000000000000001E-2</v>
      </c>
      <c r="H7" s="3">
        <v>11.185</v>
      </c>
      <c r="I7" s="3">
        <v>49.075000000000003</v>
      </c>
      <c r="J7" s="3">
        <v>1E-3</v>
      </c>
      <c r="K7" s="3">
        <v>0.115</v>
      </c>
      <c r="L7" s="3">
        <v>6.0000000000000001E-3</v>
      </c>
      <c r="M7" s="3">
        <v>0.129</v>
      </c>
      <c r="N7" s="3">
        <v>1.2E-2</v>
      </c>
      <c r="O7" s="3">
        <v>0.13300000000000001</v>
      </c>
      <c r="P7" s="3">
        <v>0</v>
      </c>
      <c r="Q7" s="3">
        <v>0</v>
      </c>
      <c r="R7" s="8" t="s">
        <v>66</v>
      </c>
      <c r="S7" s="8" t="s">
        <v>66</v>
      </c>
      <c r="T7" s="8" t="s">
        <v>66</v>
      </c>
      <c r="U7" s="8" t="s">
        <v>66</v>
      </c>
      <c r="W7" t="s">
        <v>126</v>
      </c>
    </row>
    <row r="10" spans="1:34" ht="18.75" x14ac:dyDescent="0.3">
      <c r="A10" s="55" t="s">
        <v>57</v>
      </c>
      <c r="B10" s="2"/>
      <c r="J10" s="2" t="s">
        <v>55</v>
      </c>
      <c r="S10" t="s">
        <v>73</v>
      </c>
    </row>
    <row r="11" spans="1:34" x14ac:dyDescent="0.25">
      <c r="B11" t="s">
        <v>31</v>
      </c>
      <c r="C11" t="s">
        <v>29</v>
      </c>
      <c r="D11" t="s">
        <v>17</v>
      </c>
      <c r="E11" t="s">
        <v>18</v>
      </c>
      <c r="F11" t="s">
        <v>24</v>
      </c>
      <c r="G11" t="s">
        <v>23</v>
      </c>
      <c r="H11" t="s">
        <v>21</v>
      </c>
      <c r="I11" t="s">
        <v>30</v>
      </c>
      <c r="J11" t="s">
        <v>20</v>
      </c>
      <c r="K11" t="s">
        <v>25</v>
      </c>
      <c r="L11" t="s">
        <v>32</v>
      </c>
      <c r="M11" t="s">
        <v>22</v>
      </c>
      <c r="N11" t="s">
        <v>19</v>
      </c>
      <c r="O11" t="s">
        <v>26</v>
      </c>
      <c r="P11" t="s">
        <v>33</v>
      </c>
      <c r="T11" t="s">
        <v>31</v>
      </c>
      <c r="U11" t="s">
        <v>29</v>
      </c>
      <c r="V11" t="s">
        <v>17</v>
      </c>
      <c r="W11" t="s">
        <v>18</v>
      </c>
      <c r="X11" t="s">
        <v>24</v>
      </c>
      <c r="Y11" t="s">
        <v>23</v>
      </c>
      <c r="Z11" t="s">
        <v>21</v>
      </c>
      <c r="AA11" t="s">
        <v>30</v>
      </c>
      <c r="AB11" t="s">
        <v>20</v>
      </c>
      <c r="AC11" t="s">
        <v>25</v>
      </c>
      <c r="AD11" t="s">
        <v>32</v>
      </c>
      <c r="AE11" t="s">
        <v>22</v>
      </c>
      <c r="AF11" t="s">
        <v>19</v>
      </c>
      <c r="AG11" t="s">
        <v>26</v>
      </c>
      <c r="AH11" t="s">
        <v>33</v>
      </c>
    </row>
    <row r="12" spans="1:34" x14ac:dyDescent="0.25">
      <c r="B12" s="3">
        <v>0.22589999999999999</v>
      </c>
      <c r="C12" s="3">
        <v>1</v>
      </c>
      <c r="D12" s="3">
        <v>0.33660000000000001</v>
      </c>
      <c r="E12" s="3">
        <v>8.23</v>
      </c>
      <c r="F12" s="3">
        <v>0.13880000000000001</v>
      </c>
      <c r="G12" s="3">
        <v>43.88</v>
      </c>
      <c r="H12" s="3">
        <v>26.72</v>
      </c>
      <c r="I12" s="3">
        <v>0.18940000000000001</v>
      </c>
      <c r="J12" s="3">
        <v>1.1392</v>
      </c>
      <c r="K12" s="3">
        <v>13.03</v>
      </c>
      <c r="L12" s="3">
        <v>0.13320000000000001</v>
      </c>
      <c r="M12" s="3">
        <v>0.81440000000000001</v>
      </c>
      <c r="N12" s="3">
        <v>0.54359999999999997</v>
      </c>
      <c r="O12" s="3">
        <v>96.381100000000004</v>
      </c>
      <c r="P12" t="s">
        <v>45</v>
      </c>
      <c r="T12" s="3">
        <f t="shared" ref="T12:AG12" si="0">AVERAGE(B12:B18)</f>
        <v>0.24309999999999996</v>
      </c>
      <c r="U12" s="3">
        <f t="shared" si="0"/>
        <v>1.0299571428571428</v>
      </c>
      <c r="V12" s="3">
        <f t="shared" si="0"/>
        <v>0.30124285714285709</v>
      </c>
      <c r="W12" s="3">
        <f t="shared" si="0"/>
        <v>8.404285714285713</v>
      </c>
      <c r="X12" s="3">
        <f t="shared" si="0"/>
        <v>0.10121428571428571</v>
      </c>
      <c r="Y12" s="3">
        <f t="shared" si="0"/>
        <v>43.58</v>
      </c>
      <c r="Z12" s="3">
        <f t="shared" si="0"/>
        <v>25.977142857142859</v>
      </c>
      <c r="AA12" s="3">
        <f t="shared" si="0"/>
        <v>0.19335714285714284</v>
      </c>
      <c r="AB12" s="3">
        <f t="shared" si="0"/>
        <v>1.1317571428571429</v>
      </c>
      <c r="AC12" s="3">
        <f t="shared" si="0"/>
        <v>12.70142857142857</v>
      </c>
      <c r="AD12" s="3">
        <f t="shared" si="0"/>
        <v>0.11254285714285715</v>
      </c>
      <c r="AE12" s="3">
        <f t="shared" si="0"/>
        <v>0.60491428571428574</v>
      </c>
      <c r="AF12" s="3">
        <f t="shared" si="0"/>
        <v>0.58665714285714288</v>
      </c>
      <c r="AG12" s="3">
        <f t="shared" si="0"/>
        <v>94.967685714285693</v>
      </c>
      <c r="AH12" t="s">
        <v>45</v>
      </c>
    </row>
    <row r="13" spans="1:34" x14ac:dyDescent="0.25">
      <c r="B13" s="3">
        <v>0.22520000000000001</v>
      </c>
      <c r="C13" s="3">
        <v>0.97119999999999995</v>
      </c>
      <c r="D13" s="3">
        <v>0.2964</v>
      </c>
      <c r="E13" s="3">
        <v>8.4600000000000009</v>
      </c>
      <c r="F13" s="3">
        <v>0.10299999999999999</v>
      </c>
      <c r="G13" s="3">
        <v>43.96</v>
      </c>
      <c r="H13" s="3">
        <v>26.31</v>
      </c>
      <c r="I13" s="3">
        <v>0.24890000000000001</v>
      </c>
      <c r="J13" s="3">
        <v>1.1625000000000001</v>
      </c>
      <c r="K13" s="3">
        <v>12.86</v>
      </c>
      <c r="L13" s="3">
        <v>0.1099</v>
      </c>
      <c r="M13" s="3">
        <v>0.46160000000000001</v>
      </c>
      <c r="N13" s="3">
        <v>0.58260000000000001</v>
      </c>
      <c r="O13" s="3">
        <v>95.751400000000004</v>
      </c>
      <c r="P13" t="s">
        <v>45</v>
      </c>
      <c r="T13" s="3">
        <f t="shared" ref="T13:AF13" si="1">AVERAGE(B19:B24)</f>
        <v>2.7666666666666662E-2</v>
      </c>
      <c r="U13" s="3">
        <f t="shared" si="1"/>
        <v>3.1966666666666664E-2</v>
      </c>
      <c r="V13" s="3">
        <f t="shared" si="1"/>
        <v>2.9433333333333334</v>
      </c>
      <c r="W13" s="3">
        <f t="shared" si="1"/>
        <v>0.25848333333333334</v>
      </c>
      <c r="X13" s="3">
        <f t="shared" si="1"/>
        <v>0.76508333333333323</v>
      </c>
      <c r="Y13" s="3">
        <f t="shared" si="1"/>
        <v>54.29</v>
      </c>
      <c r="Z13" s="3">
        <f t="shared" si="1"/>
        <v>14.761666666666665</v>
      </c>
      <c r="AA13" s="3">
        <f t="shared" si="1"/>
        <v>0.18181666666666665</v>
      </c>
      <c r="AB13" s="3">
        <f t="shared" si="1"/>
        <v>1.5936166666666667</v>
      </c>
      <c r="AC13" s="3">
        <f t="shared" si="1"/>
        <v>7.47</v>
      </c>
      <c r="AD13" s="3">
        <f t="shared" si="1"/>
        <v>0.11906666666666667</v>
      </c>
      <c r="AE13" s="3">
        <f t="shared" si="1"/>
        <v>15.744999999999999</v>
      </c>
      <c r="AF13" s="3">
        <f t="shared" si="1"/>
        <v>0.25105</v>
      </c>
      <c r="AG13" s="3">
        <f>SUM(T13:AF13)</f>
        <v>98.438749999999999</v>
      </c>
      <c r="AH13" t="s">
        <v>46</v>
      </c>
    </row>
    <row r="14" spans="1:34" x14ac:dyDescent="0.25">
      <c r="B14" s="3">
        <v>0.22570000000000001</v>
      </c>
      <c r="C14" s="3">
        <v>0.98629999999999995</v>
      </c>
      <c r="D14" s="3">
        <v>0.42580000000000001</v>
      </c>
      <c r="E14" s="3">
        <v>8.32</v>
      </c>
      <c r="F14" s="3">
        <v>0.1389</v>
      </c>
      <c r="G14" s="3">
        <v>44.79</v>
      </c>
      <c r="H14" s="3">
        <v>24.98</v>
      </c>
      <c r="I14" s="3">
        <v>0.23930000000000001</v>
      </c>
      <c r="J14" s="3">
        <v>0.92889999999999995</v>
      </c>
      <c r="K14" s="3">
        <v>12.04</v>
      </c>
      <c r="L14" s="3">
        <v>0.1236</v>
      </c>
      <c r="M14" s="3">
        <v>1.79</v>
      </c>
      <c r="N14" s="3">
        <v>0.5554</v>
      </c>
      <c r="O14" s="3">
        <v>95.543999999999997</v>
      </c>
      <c r="P14" t="s">
        <v>45</v>
      </c>
      <c r="T14" s="3">
        <f t="shared" ref="T14:AF14" si="2">AVERAGE(B25:B30)</f>
        <v>0.11963333333333336</v>
      </c>
      <c r="U14" s="3">
        <f t="shared" si="2"/>
        <v>0.30468333333333336</v>
      </c>
      <c r="V14" s="3">
        <f t="shared" si="2"/>
        <v>0.41071666666666662</v>
      </c>
      <c r="W14" s="3">
        <f t="shared" si="2"/>
        <v>10.389999999999999</v>
      </c>
      <c r="X14" s="3">
        <f t="shared" si="2"/>
        <v>7.9450000000000007E-2</v>
      </c>
      <c r="Y14" s="3">
        <f t="shared" si="2"/>
        <v>49.258333333333326</v>
      </c>
      <c r="Z14" s="3">
        <f t="shared" si="2"/>
        <v>3.5700000000000003</v>
      </c>
      <c r="AA14" s="3">
        <f t="shared" si="2"/>
        <v>0.28139999999999993</v>
      </c>
      <c r="AB14" s="3">
        <f t="shared" si="2"/>
        <v>1.0448</v>
      </c>
      <c r="AC14" s="3">
        <f t="shared" si="2"/>
        <v>28.358333333333334</v>
      </c>
      <c r="AD14" s="3">
        <f t="shared" si="2"/>
        <v>1.8916666666666668E-2</v>
      </c>
      <c r="AE14" s="3">
        <f t="shared" si="2"/>
        <v>9.9383333333333324E-2</v>
      </c>
      <c r="AF14" s="3">
        <f t="shared" si="2"/>
        <v>0.96214999999999995</v>
      </c>
      <c r="AG14" s="3">
        <f>SUM(T14:AF14)</f>
        <v>94.897799999999989</v>
      </c>
      <c r="AH14" t="s">
        <v>47</v>
      </c>
    </row>
    <row r="15" spans="1:34" x14ac:dyDescent="0.25">
      <c r="B15" s="3">
        <v>0.28079999999999999</v>
      </c>
      <c r="C15" s="3">
        <v>1.06</v>
      </c>
      <c r="D15" s="3">
        <v>0.27829999999999999</v>
      </c>
      <c r="E15" s="3">
        <v>8.49</v>
      </c>
      <c r="F15" s="3">
        <v>0.12039999999999999</v>
      </c>
      <c r="G15" s="3">
        <v>43.63</v>
      </c>
      <c r="H15" s="3">
        <v>25.55</v>
      </c>
      <c r="I15" s="3">
        <v>0.1293</v>
      </c>
      <c r="J15" s="3">
        <v>1.1896</v>
      </c>
      <c r="K15" s="3">
        <v>12.28</v>
      </c>
      <c r="L15" s="3">
        <v>7.8E-2</v>
      </c>
      <c r="M15" s="3">
        <v>0.54490000000000005</v>
      </c>
      <c r="N15" s="3">
        <v>0.59450000000000003</v>
      </c>
      <c r="O15" s="3">
        <v>94.225899999999996</v>
      </c>
      <c r="P15" t="s">
        <v>45</v>
      </c>
      <c r="T15" s="3">
        <f t="shared" ref="T15:AF15" si="3">AVERAGE(B31:B35)</f>
        <v>0.41376000000000002</v>
      </c>
      <c r="U15" s="3">
        <f t="shared" si="3"/>
        <v>0.16325999999999999</v>
      </c>
      <c r="V15" s="3">
        <f t="shared" si="3"/>
        <v>1.4338200000000001</v>
      </c>
      <c r="W15" s="3">
        <f t="shared" si="3"/>
        <v>3.4620000000000006</v>
      </c>
      <c r="X15" s="3">
        <f t="shared" si="3"/>
        <v>0.10349999999999999</v>
      </c>
      <c r="Y15" s="3">
        <f t="shared" si="3"/>
        <v>66.914000000000016</v>
      </c>
      <c r="Z15" s="3">
        <f t="shared" si="3"/>
        <v>0.26895999999999998</v>
      </c>
      <c r="AA15" s="3">
        <f t="shared" si="3"/>
        <v>0.15437999999999999</v>
      </c>
      <c r="AB15" s="3">
        <f t="shared" si="3"/>
        <v>0.33242000000000005</v>
      </c>
      <c r="AC15" s="3">
        <f t="shared" si="3"/>
        <v>13.708000000000002</v>
      </c>
      <c r="AD15" s="3">
        <f t="shared" si="3"/>
        <v>1.728E-2</v>
      </c>
      <c r="AE15" s="3">
        <f t="shared" si="3"/>
        <v>1.9739999999999998</v>
      </c>
      <c r="AF15" s="3">
        <f t="shared" si="3"/>
        <v>0.22061999999999998</v>
      </c>
      <c r="AG15" s="3">
        <f>SUM(T15:AF15)</f>
        <v>89.166000000000025</v>
      </c>
      <c r="AH15" t="s">
        <v>48</v>
      </c>
    </row>
    <row r="16" spans="1:34" x14ac:dyDescent="0.25">
      <c r="B16" s="3">
        <v>0.28100000000000003</v>
      </c>
      <c r="C16" s="3">
        <v>0.98219999999999996</v>
      </c>
      <c r="D16" s="3">
        <v>0.32450000000000001</v>
      </c>
      <c r="E16" s="3">
        <v>8.41</v>
      </c>
      <c r="F16" s="3">
        <v>4.4999999999999998E-2</v>
      </c>
      <c r="G16" s="3">
        <v>42.36</v>
      </c>
      <c r="H16" s="3">
        <v>26.02</v>
      </c>
      <c r="I16" s="3">
        <v>0.2266</v>
      </c>
      <c r="J16" s="3">
        <v>1.0959000000000001</v>
      </c>
      <c r="K16" s="3">
        <v>12.76</v>
      </c>
      <c r="L16" s="3">
        <v>0.1137</v>
      </c>
      <c r="M16" s="3">
        <v>0.26569999999999999</v>
      </c>
      <c r="N16" s="3">
        <v>0.63490000000000002</v>
      </c>
      <c r="O16" s="3">
        <v>93.519599999999997</v>
      </c>
      <c r="P16" t="s">
        <v>45</v>
      </c>
      <c r="T16" s="3">
        <f t="shared" ref="T16:AF16" si="4">AVERAGE(B36:B40)</f>
        <v>2.3719999999999998E-2</v>
      </c>
      <c r="U16" s="3">
        <f t="shared" si="4"/>
        <v>0</v>
      </c>
      <c r="V16" s="3">
        <f t="shared" si="4"/>
        <v>0.17097999999999997</v>
      </c>
      <c r="W16" s="3">
        <f t="shared" si="4"/>
        <v>0.24193999999999999</v>
      </c>
      <c r="X16" s="3">
        <f t="shared" si="4"/>
        <v>7.702</v>
      </c>
      <c r="Y16" s="3">
        <f t="shared" si="4"/>
        <v>39.565999999999995</v>
      </c>
      <c r="Z16" s="3">
        <f t="shared" si="4"/>
        <v>5.9700000000000006</v>
      </c>
      <c r="AA16" s="3">
        <f t="shared" si="4"/>
        <v>9.6579999999999999E-2</v>
      </c>
      <c r="AB16" s="3">
        <f t="shared" si="4"/>
        <v>11.754</v>
      </c>
      <c r="AC16" s="3">
        <f t="shared" si="4"/>
        <v>21.576000000000001</v>
      </c>
      <c r="AD16" s="3">
        <f t="shared" si="4"/>
        <v>2.9320000000000002E-2</v>
      </c>
      <c r="AE16" s="3">
        <f t="shared" si="4"/>
        <v>11.72</v>
      </c>
      <c r="AF16" s="3">
        <f t="shared" si="4"/>
        <v>0.84586000000000006</v>
      </c>
      <c r="AG16" s="3">
        <f>SUM(T16:AF16)</f>
        <v>99.696400000000011</v>
      </c>
      <c r="AH16" t="s">
        <v>49</v>
      </c>
    </row>
    <row r="17" spans="2:34" x14ac:dyDescent="0.25">
      <c r="B17" s="3">
        <v>0.2205</v>
      </c>
      <c r="C17" s="3">
        <v>1.1100000000000001</v>
      </c>
      <c r="D17" s="3">
        <v>0.20530000000000001</v>
      </c>
      <c r="E17" s="3">
        <v>8.52</v>
      </c>
      <c r="F17" s="3">
        <v>8.6999999999999994E-2</v>
      </c>
      <c r="G17" s="3">
        <v>43.08</v>
      </c>
      <c r="H17" s="3">
        <v>26.17</v>
      </c>
      <c r="I17" s="3">
        <v>0.2271</v>
      </c>
      <c r="J17" s="3">
        <v>1.2354000000000001</v>
      </c>
      <c r="K17" s="3">
        <v>12.89</v>
      </c>
      <c r="L17" s="3">
        <v>0.1003</v>
      </c>
      <c r="M17" s="3">
        <v>0.16109999999999999</v>
      </c>
      <c r="N17" s="3">
        <v>0.62790000000000001</v>
      </c>
      <c r="O17" s="3">
        <v>94.634699999999995</v>
      </c>
      <c r="P17" t="s">
        <v>45</v>
      </c>
      <c r="T17" s="3">
        <f t="shared" ref="T17:AF17" si="5">AVERAGE(B41:B44)</f>
        <v>0.24015</v>
      </c>
      <c r="U17" s="3">
        <f t="shared" si="5"/>
        <v>3.2500000000000001E-2</v>
      </c>
      <c r="V17" s="3">
        <f t="shared" si="5"/>
        <v>9.1825000000000004E-2</v>
      </c>
      <c r="W17" s="3">
        <f t="shared" si="5"/>
        <v>0.20337499999999997</v>
      </c>
      <c r="X17" s="3">
        <f t="shared" si="5"/>
        <v>1.3896000000000002</v>
      </c>
      <c r="Y17" s="3">
        <f t="shared" si="5"/>
        <v>0.73114999999999997</v>
      </c>
      <c r="Z17" s="3">
        <f t="shared" si="5"/>
        <v>9.1574999999999989</v>
      </c>
      <c r="AA17" s="3">
        <f t="shared" si="5"/>
        <v>0.1583</v>
      </c>
      <c r="AB17" s="3">
        <f t="shared" si="5"/>
        <v>2.7925</v>
      </c>
      <c r="AC17" s="3">
        <f t="shared" si="5"/>
        <v>0.64190000000000003</v>
      </c>
      <c r="AD17" s="3">
        <f t="shared" si="5"/>
        <v>7.7499999999999997E-4</v>
      </c>
      <c r="AE17" s="3">
        <f t="shared" si="5"/>
        <v>44.384999999999998</v>
      </c>
      <c r="AF17" s="3">
        <f t="shared" si="5"/>
        <v>4.0274999999999998E-2</v>
      </c>
      <c r="AG17" s="3">
        <f>SUM(T17:AF17)</f>
        <v>59.864849999999997</v>
      </c>
      <c r="AH17" t="s">
        <v>50</v>
      </c>
    </row>
    <row r="18" spans="2:34" x14ac:dyDescent="0.25">
      <c r="B18" s="3">
        <v>0.24260000000000001</v>
      </c>
      <c r="C18" s="3">
        <v>1.1000000000000001</v>
      </c>
      <c r="D18" s="3">
        <v>0.24179999999999999</v>
      </c>
      <c r="E18" s="3">
        <v>8.4</v>
      </c>
      <c r="F18" s="3">
        <v>7.5399999999999995E-2</v>
      </c>
      <c r="G18" s="3">
        <v>43.36</v>
      </c>
      <c r="H18" s="3">
        <v>26.09</v>
      </c>
      <c r="I18" s="3">
        <v>9.2899999999999996E-2</v>
      </c>
      <c r="J18" s="3">
        <v>1.1708000000000001</v>
      </c>
      <c r="K18" s="3">
        <v>13.05</v>
      </c>
      <c r="L18" s="3">
        <v>0.12909999999999999</v>
      </c>
      <c r="M18" s="3">
        <v>0.19670000000000001</v>
      </c>
      <c r="N18" s="3">
        <v>0.56769999999999998</v>
      </c>
      <c r="O18" s="3">
        <v>94.717100000000002</v>
      </c>
      <c r="P18" t="s">
        <v>45</v>
      </c>
      <c r="S18" t="s">
        <v>102</v>
      </c>
    </row>
    <row r="19" spans="2:34" x14ac:dyDescent="0.25">
      <c r="B19" s="3">
        <v>4.2999999999999997E-2</v>
      </c>
      <c r="C19" s="3">
        <v>6.8000000000000005E-2</v>
      </c>
      <c r="D19" s="3">
        <v>2.31</v>
      </c>
      <c r="E19" s="3">
        <v>0.70609999999999995</v>
      </c>
      <c r="F19" s="3">
        <v>0.48909999999999998</v>
      </c>
      <c r="G19" s="3">
        <v>54.06</v>
      </c>
      <c r="H19" s="3">
        <v>17.98</v>
      </c>
      <c r="I19" s="3">
        <v>0.1968</v>
      </c>
      <c r="J19" s="3">
        <v>1.42</v>
      </c>
      <c r="K19" s="3">
        <v>6.39</v>
      </c>
      <c r="L19" s="3">
        <v>0.1268</v>
      </c>
      <c r="M19" s="3">
        <v>15.25</v>
      </c>
      <c r="N19" s="3">
        <v>0.20710000000000001</v>
      </c>
      <c r="O19" s="3">
        <v>99.247</v>
      </c>
      <c r="P19" t="s">
        <v>46</v>
      </c>
      <c r="T19" s="3">
        <f t="shared" ref="T19:AF19" si="6">_xlfn.STDEV.P(B12:B18)</f>
        <v>2.4749372286412649E-2</v>
      </c>
      <c r="U19" s="3">
        <f t="shared" si="6"/>
        <v>5.4447821867568365E-2</v>
      </c>
      <c r="V19" s="3">
        <f t="shared" si="6"/>
        <v>6.6110099879840359E-2</v>
      </c>
      <c r="W19" s="3">
        <f t="shared" si="6"/>
        <v>9.3634112046708101E-2</v>
      </c>
      <c r="X19" s="3">
        <f t="shared" si="6"/>
        <v>3.2143980932735801E-2</v>
      </c>
      <c r="Y19" s="3">
        <f t="shared" si="6"/>
        <v>0.70587331926992636</v>
      </c>
      <c r="Z19" s="3">
        <f t="shared" si="6"/>
        <v>0.51977232064253098</v>
      </c>
      <c r="AA19" s="3">
        <f t="shared" si="6"/>
        <v>5.561350959056259E-2</v>
      </c>
      <c r="AB19" s="3">
        <f t="shared" si="6"/>
        <v>9.1845566922227187E-2</v>
      </c>
      <c r="AC19" s="3">
        <f t="shared" si="6"/>
        <v>0.36029466398763033</v>
      </c>
      <c r="AD19" s="3">
        <f t="shared" si="6"/>
        <v>1.7625213850200609E-2</v>
      </c>
      <c r="AE19" s="3">
        <f t="shared" si="6"/>
        <v>0.52795149514372042</v>
      </c>
      <c r="AF19" s="3">
        <f t="shared" si="6"/>
        <v>3.2285815423356144E-2</v>
      </c>
      <c r="AG19" s="3"/>
      <c r="AH19" t="s">
        <v>45</v>
      </c>
    </row>
    <row r="20" spans="2:34" x14ac:dyDescent="0.25">
      <c r="B20" s="3">
        <v>1.9300000000000001E-2</v>
      </c>
      <c r="C20" s="3">
        <v>0</v>
      </c>
      <c r="D20" s="3">
        <v>3.02</v>
      </c>
      <c r="E20" s="3">
        <v>2.2499999999999999E-2</v>
      </c>
      <c r="F20" s="3">
        <v>0.60389999999999999</v>
      </c>
      <c r="G20" s="3">
        <v>54.97</v>
      </c>
      <c r="H20" s="3">
        <v>15.54</v>
      </c>
      <c r="I20" s="3">
        <v>0.1492</v>
      </c>
      <c r="J20" s="3">
        <v>1.49</v>
      </c>
      <c r="K20" s="3">
        <v>7.36</v>
      </c>
      <c r="L20" s="3">
        <v>9.1499999999999998E-2</v>
      </c>
      <c r="M20" s="3">
        <v>15.2</v>
      </c>
      <c r="N20" s="3">
        <v>0.2288</v>
      </c>
      <c r="O20" s="3">
        <v>98.695300000000003</v>
      </c>
      <c r="P20" t="s">
        <v>46</v>
      </c>
      <c r="T20" s="3">
        <f t="shared" ref="T20:AF20" si="7">_xlfn.STDEV.P(B19:B24)</f>
        <v>1.1530490979235102E-2</v>
      </c>
      <c r="U20" s="3">
        <f t="shared" si="7"/>
        <v>4.7691531976046045E-2</v>
      </c>
      <c r="V20" s="3">
        <f t="shared" si="7"/>
        <v>0.54862454273290473</v>
      </c>
      <c r="W20" s="3">
        <f t="shared" si="7"/>
        <v>0.3290332982980429</v>
      </c>
      <c r="X20" s="3">
        <f t="shared" si="7"/>
        <v>0.37497766785355224</v>
      </c>
      <c r="Y20" s="3">
        <f t="shared" si="7"/>
        <v>0.5626721958654084</v>
      </c>
      <c r="Z20" s="3">
        <f t="shared" si="7"/>
        <v>2.0407957326058583</v>
      </c>
      <c r="AA20" s="3">
        <f t="shared" si="7"/>
        <v>2.1661518619175747E-2</v>
      </c>
      <c r="AB20" s="3">
        <f t="shared" si="7"/>
        <v>0.58639184969514113</v>
      </c>
      <c r="AC20" s="3">
        <f t="shared" si="7"/>
        <v>1.5630632318197064</v>
      </c>
      <c r="AD20" s="3">
        <f t="shared" si="7"/>
        <v>9.373198789930548E-2</v>
      </c>
      <c r="AE20" s="3">
        <f t="shared" si="7"/>
        <v>1.3665863797555322</v>
      </c>
      <c r="AF20" s="3">
        <f t="shared" si="7"/>
        <v>6.9069162197515285E-2</v>
      </c>
      <c r="AG20" s="3"/>
      <c r="AH20" t="s">
        <v>46</v>
      </c>
    </row>
    <row r="21" spans="2:34" x14ac:dyDescent="0.25">
      <c r="B21" s="3">
        <v>2.64E-2</v>
      </c>
      <c r="C21" s="3">
        <v>0</v>
      </c>
      <c r="D21" s="3">
        <v>2.58</v>
      </c>
      <c r="E21" s="3">
        <v>2.7300000000000001E-2</v>
      </c>
      <c r="F21" s="3">
        <v>0.64770000000000005</v>
      </c>
      <c r="G21" s="3">
        <v>55</v>
      </c>
      <c r="H21" s="3">
        <v>15.47</v>
      </c>
      <c r="I21" s="3">
        <v>0.19700000000000001</v>
      </c>
      <c r="J21" s="3">
        <v>1.1492</v>
      </c>
      <c r="K21" s="3">
        <v>5.72</v>
      </c>
      <c r="L21" s="3">
        <v>0.3095</v>
      </c>
      <c r="M21" s="3">
        <v>17.489999999999998</v>
      </c>
      <c r="N21" s="3">
        <v>0.1822</v>
      </c>
      <c r="O21" s="3">
        <v>98.799300000000002</v>
      </c>
      <c r="P21" t="s">
        <v>46</v>
      </c>
      <c r="T21" s="3">
        <f t="shared" ref="T21:AF21" si="8">_xlfn.STDEV.P(B25:B30)</f>
        <v>5.3308150304516175E-2</v>
      </c>
      <c r="U21" s="3">
        <f t="shared" si="8"/>
        <v>3.0913503881349398E-2</v>
      </c>
      <c r="V21" s="3">
        <f t="shared" si="8"/>
        <v>3.0194669323500709E-2</v>
      </c>
      <c r="W21" s="3">
        <f t="shared" si="8"/>
        <v>0.12396235987858009</v>
      </c>
      <c r="X21" s="3">
        <f t="shared" si="8"/>
        <v>4.7586754109380749E-2</v>
      </c>
      <c r="Y21" s="3">
        <f t="shared" si="8"/>
        <v>0.64470708249733166</v>
      </c>
      <c r="Z21" s="3">
        <f t="shared" si="8"/>
        <v>5.6862407030773242E-2</v>
      </c>
      <c r="AA21" s="3">
        <f t="shared" si="8"/>
        <v>8.3413448156357567E-2</v>
      </c>
      <c r="AB21" s="3">
        <f t="shared" si="8"/>
        <v>8.4671443434804705E-2</v>
      </c>
      <c r="AC21" s="3">
        <f t="shared" si="8"/>
        <v>0.2884103943264798</v>
      </c>
      <c r="AD21" s="3">
        <f t="shared" si="8"/>
        <v>2.1217164173271498E-2</v>
      </c>
      <c r="AE21" s="3">
        <f t="shared" si="8"/>
        <v>2.3361607868942216E-2</v>
      </c>
      <c r="AF21" s="3">
        <f t="shared" si="8"/>
        <v>3.9698436157276154E-2</v>
      </c>
      <c r="AG21" s="3"/>
      <c r="AH21" t="s">
        <v>47</v>
      </c>
    </row>
    <row r="22" spans="2:34" x14ac:dyDescent="0.25">
      <c r="B22" s="3">
        <v>2.2599999999999999E-2</v>
      </c>
      <c r="C22" s="3">
        <v>0.1231</v>
      </c>
      <c r="D22" s="3">
        <v>3.05</v>
      </c>
      <c r="E22" s="3">
        <v>0.74060000000000004</v>
      </c>
      <c r="F22" s="3">
        <v>0.70299999999999996</v>
      </c>
      <c r="G22" s="3">
        <v>54.12</v>
      </c>
      <c r="H22" s="3">
        <v>14.16</v>
      </c>
      <c r="I22" s="3">
        <v>0.1673</v>
      </c>
      <c r="J22" s="3">
        <v>1.68</v>
      </c>
      <c r="K22" s="3">
        <v>8.5299999999999994</v>
      </c>
      <c r="L22" s="3">
        <v>0.1012</v>
      </c>
      <c r="M22" s="3">
        <v>14.98</v>
      </c>
      <c r="N22" s="3">
        <v>0.31609999999999999</v>
      </c>
      <c r="O22" s="3">
        <v>98.693899999999999</v>
      </c>
      <c r="P22" t="s">
        <v>46</v>
      </c>
      <c r="T22" s="3">
        <f t="shared" ref="T22:AF22" si="9">_xlfn.STDEV.P(B31:B35)</f>
        <v>0.1731505310416343</v>
      </c>
      <c r="U22" s="3">
        <f t="shared" si="9"/>
        <v>3.3330502546466363E-2</v>
      </c>
      <c r="V22" s="3">
        <f t="shared" si="9"/>
        <v>0.38948152408041081</v>
      </c>
      <c r="W22" s="3">
        <f t="shared" si="9"/>
        <v>0.34533462033222206</v>
      </c>
      <c r="X22" s="3">
        <f t="shared" si="9"/>
        <v>1.5614736629223089E-2</v>
      </c>
      <c r="Y22" s="3">
        <f t="shared" si="9"/>
        <v>0.37043757908721953</v>
      </c>
      <c r="Z22" s="3">
        <f t="shared" si="9"/>
        <v>8.194397110221105E-2</v>
      </c>
      <c r="AA22" s="3">
        <f t="shared" si="9"/>
        <v>9.5270780410365088E-2</v>
      </c>
      <c r="AB22" s="3">
        <f t="shared" si="9"/>
        <v>0.11403992984915412</v>
      </c>
      <c r="AC22" s="3">
        <f t="shared" si="9"/>
        <v>0.37247281780017155</v>
      </c>
      <c r="AD22" s="3">
        <f t="shared" si="9"/>
        <v>1.14368527139244E-2</v>
      </c>
      <c r="AE22" s="3">
        <f t="shared" si="9"/>
        <v>0.18714700104463328</v>
      </c>
      <c r="AF22" s="3">
        <f t="shared" si="9"/>
        <v>1.7260637299937688E-2</v>
      </c>
      <c r="AG22" s="3"/>
      <c r="AH22" t="s">
        <v>48</v>
      </c>
    </row>
    <row r="23" spans="2:34" x14ac:dyDescent="0.25">
      <c r="B23" s="3">
        <v>4.2599999999999999E-2</v>
      </c>
      <c r="C23" s="3">
        <v>6.9999999999999999E-4</v>
      </c>
      <c r="D23" s="3">
        <v>2.67</v>
      </c>
      <c r="E23" s="3">
        <v>4.5400000000000003E-2</v>
      </c>
      <c r="F23" s="3">
        <v>0.55679999999999996</v>
      </c>
      <c r="G23" s="3">
        <v>53.37</v>
      </c>
      <c r="H23" s="3">
        <v>14.25</v>
      </c>
      <c r="I23" s="3">
        <v>0.1686</v>
      </c>
      <c r="J23" s="3">
        <v>1.0125</v>
      </c>
      <c r="K23" s="3">
        <v>6.47</v>
      </c>
      <c r="L23" s="3">
        <v>8.5400000000000004E-2</v>
      </c>
      <c r="M23" s="3">
        <v>17.649999999999999</v>
      </c>
      <c r="N23" s="3">
        <v>0.2001</v>
      </c>
      <c r="O23" s="3">
        <v>96.522199999999998</v>
      </c>
      <c r="P23" t="s">
        <v>46</v>
      </c>
      <c r="T23" s="3">
        <f t="shared" ref="T23:AF23" si="10">_xlfn.STDEV.P(B36:B40)</f>
        <v>1.339916415303582E-2</v>
      </c>
      <c r="U23" s="3">
        <f t="shared" si="10"/>
        <v>0</v>
      </c>
      <c r="V23" s="3">
        <f t="shared" si="10"/>
        <v>0.1235747288081184</v>
      </c>
      <c r="W23" s="3">
        <f t="shared" si="10"/>
        <v>0.25756262617080139</v>
      </c>
      <c r="X23" s="3">
        <f t="shared" si="10"/>
        <v>1.4762574301252516</v>
      </c>
      <c r="Y23" s="3">
        <f t="shared" si="10"/>
        <v>2.8313855265576269</v>
      </c>
      <c r="Z23" s="3">
        <f t="shared" si="10"/>
        <v>0.24955961211702499</v>
      </c>
      <c r="AA23" s="3">
        <f t="shared" si="10"/>
        <v>6.8793674127785906E-2</v>
      </c>
      <c r="AB23" s="3">
        <f t="shared" si="10"/>
        <v>0.83643529337301414</v>
      </c>
      <c r="AC23" s="3">
        <f t="shared" si="10"/>
        <v>0.36756496024512558</v>
      </c>
      <c r="AD23" s="3">
        <f t="shared" si="10"/>
        <v>1.9195561987084407E-2</v>
      </c>
      <c r="AE23" s="3">
        <f t="shared" si="10"/>
        <v>0.22423202269078343</v>
      </c>
      <c r="AF23" s="3">
        <f t="shared" si="10"/>
        <v>0.12461138952760263</v>
      </c>
      <c r="AG23" s="3"/>
      <c r="AH23" t="s">
        <v>49</v>
      </c>
    </row>
    <row r="24" spans="2:34" x14ac:dyDescent="0.25">
      <c r="B24" s="3">
        <v>1.21E-2</v>
      </c>
      <c r="C24" s="3">
        <v>0</v>
      </c>
      <c r="D24" s="3">
        <v>4.03</v>
      </c>
      <c r="E24" s="3">
        <v>8.9999999999999993E-3</v>
      </c>
      <c r="F24" s="3">
        <v>1.59</v>
      </c>
      <c r="G24" s="3">
        <v>54.22</v>
      </c>
      <c r="H24" s="3">
        <v>11.17</v>
      </c>
      <c r="I24" s="3">
        <v>0.21199999999999999</v>
      </c>
      <c r="J24" s="3">
        <v>2.81</v>
      </c>
      <c r="K24" s="3">
        <v>10.35</v>
      </c>
      <c r="L24" s="3">
        <v>0</v>
      </c>
      <c r="M24" s="3">
        <v>13.9</v>
      </c>
      <c r="N24" s="3">
        <v>0.372</v>
      </c>
      <c r="O24" s="3">
        <v>98.675200000000004</v>
      </c>
      <c r="P24" t="s">
        <v>46</v>
      </c>
      <c r="T24" s="3">
        <f t="shared" ref="T24:AF24" si="11">_xlfn.STDEV.P(B41:B44)</f>
        <v>0.1336101511862029</v>
      </c>
      <c r="U24" s="3">
        <f t="shared" si="11"/>
        <v>1.336787193236081E-2</v>
      </c>
      <c r="V24" s="3">
        <f t="shared" si="11"/>
        <v>7.7420390563468486E-2</v>
      </c>
      <c r="W24" s="3">
        <f t="shared" si="11"/>
        <v>0.24143576138385137</v>
      </c>
      <c r="X24" s="3">
        <f t="shared" si="11"/>
        <v>0.36590269881486165</v>
      </c>
      <c r="Y24" s="3">
        <f t="shared" si="11"/>
        <v>1.0759942669456932</v>
      </c>
      <c r="Z24" s="3">
        <f t="shared" si="11"/>
        <v>0.59069344841465787</v>
      </c>
      <c r="AA24" s="3">
        <f t="shared" si="11"/>
        <v>3.6590777526584455E-2</v>
      </c>
      <c r="AB24" s="3">
        <f t="shared" si="11"/>
        <v>0.40536249209812369</v>
      </c>
      <c r="AC24" s="3">
        <f t="shared" si="11"/>
        <v>0.91528299721998563</v>
      </c>
      <c r="AD24" s="3">
        <f t="shared" si="11"/>
        <v>1.34233937586588E-3</v>
      </c>
      <c r="AE24" s="3">
        <f t="shared" si="11"/>
        <v>1.3082335418418241</v>
      </c>
      <c r="AF24" s="3">
        <f t="shared" si="11"/>
        <v>4.9718325343881008E-2</v>
      </c>
      <c r="AG24" s="3"/>
      <c r="AH24" t="s">
        <v>50</v>
      </c>
    </row>
    <row r="25" spans="2:34" x14ac:dyDescent="0.25">
      <c r="B25" s="3">
        <v>0.21870000000000001</v>
      </c>
      <c r="C25" s="3">
        <v>0.31730000000000003</v>
      </c>
      <c r="D25" s="3">
        <v>0.37230000000000002</v>
      </c>
      <c r="E25" s="3">
        <v>10.14</v>
      </c>
      <c r="F25" s="3">
        <v>2.8999999999999998E-3</v>
      </c>
      <c r="G25" s="3">
        <v>49.62</v>
      </c>
      <c r="H25" s="3">
        <v>3.55</v>
      </c>
      <c r="I25" s="3">
        <v>0.45950000000000002</v>
      </c>
      <c r="J25" s="3">
        <v>1.0707</v>
      </c>
      <c r="K25" s="3">
        <v>27.91</v>
      </c>
      <c r="L25" s="3">
        <v>0</v>
      </c>
      <c r="M25" s="3">
        <v>0.1323</v>
      </c>
      <c r="N25" s="3">
        <v>0.93769999999999998</v>
      </c>
      <c r="O25" s="3">
        <v>94.731499999999997</v>
      </c>
      <c r="P25" t="s">
        <v>47</v>
      </c>
    </row>
    <row r="26" spans="2:34" x14ac:dyDescent="0.25">
      <c r="B26" s="3">
        <v>0.1249</v>
      </c>
      <c r="C26" s="3">
        <v>0.35589999999999999</v>
      </c>
      <c r="D26" s="3">
        <v>0.41510000000000002</v>
      </c>
      <c r="E26" s="3">
        <v>10.37</v>
      </c>
      <c r="F26" s="3">
        <v>0.1018</v>
      </c>
      <c r="G26" s="3">
        <v>47.85</v>
      </c>
      <c r="H26" s="3">
        <v>3.47</v>
      </c>
      <c r="I26" s="3">
        <v>0.221</v>
      </c>
      <c r="J26" s="3">
        <v>0.87680000000000002</v>
      </c>
      <c r="K26" s="3">
        <v>28.6</v>
      </c>
      <c r="L26" s="3">
        <v>6.1600000000000002E-2</v>
      </c>
      <c r="M26" s="3">
        <v>9.7000000000000003E-2</v>
      </c>
      <c r="N26" s="3">
        <v>0.89270000000000005</v>
      </c>
      <c r="O26" s="3">
        <v>93.436899999999994</v>
      </c>
      <c r="P26" t="s">
        <v>47</v>
      </c>
      <c r="S26" t="s">
        <v>120</v>
      </c>
      <c r="T26" s="3">
        <f>SQRT(T19^2+T20^2+T21^2+T22^2+T23^2+T24^2)</f>
        <v>0.22715536322015936</v>
      </c>
      <c r="U26" s="3">
        <f>SQRT(U19^2+U20^2+U21^2+U22^2+U23^2+U24^2)</f>
        <v>8.6511933573160199E-2</v>
      </c>
      <c r="V26" s="3">
        <f t="shared" ref="V26:AF26" si="12">SQRT(V19^2+V20^2+V21^2+V22^2+V23^2+V24^2)</f>
        <v>0.69226558510846581</v>
      </c>
      <c r="W26" s="3">
        <f t="shared" si="12"/>
        <v>0.61341882777538781</v>
      </c>
      <c r="X26" s="3">
        <f t="shared" si="12"/>
        <v>1.5676002650758167</v>
      </c>
      <c r="Y26" s="3">
        <f t="shared" si="12"/>
        <v>3.2468809691116447</v>
      </c>
      <c r="Z26" s="3">
        <f t="shared" si="12"/>
        <v>2.2036690734458606</v>
      </c>
      <c r="AA26" s="3">
        <f t="shared" si="12"/>
        <v>0.16021193267419831</v>
      </c>
      <c r="AB26" s="3">
        <f t="shared" si="12"/>
        <v>1.1119389005181397</v>
      </c>
      <c r="AC26" s="3">
        <f t="shared" si="12"/>
        <v>1.9410673435304042</v>
      </c>
      <c r="AD26" s="3">
        <f t="shared" si="12"/>
        <v>0.10023759199709661</v>
      </c>
      <c r="AE26" s="3">
        <f t="shared" si="12"/>
        <v>1.9858539420813524</v>
      </c>
      <c r="AF26" s="3">
        <f t="shared" si="12"/>
        <v>0.16027079819028461</v>
      </c>
    </row>
    <row r="27" spans="2:34" x14ac:dyDescent="0.25">
      <c r="B27" s="3">
        <v>5.0099999999999999E-2</v>
      </c>
      <c r="C27" s="3">
        <v>0.2576</v>
      </c>
      <c r="D27" s="3">
        <v>0.38080000000000003</v>
      </c>
      <c r="E27" s="3">
        <v>10.39</v>
      </c>
      <c r="F27" s="3">
        <v>0.15010000000000001</v>
      </c>
      <c r="G27" s="3">
        <v>49.67</v>
      </c>
      <c r="H27" s="3">
        <v>3.58</v>
      </c>
      <c r="I27" s="3">
        <v>0.23130000000000001</v>
      </c>
      <c r="J27" s="3">
        <v>1.0367</v>
      </c>
      <c r="K27" s="3">
        <v>28.52</v>
      </c>
      <c r="L27" s="3">
        <v>4.0000000000000001E-3</v>
      </c>
      <c r="M27" s="3">
        <v>6.9699999999999998E-2</v>
      </c>
      <c r="N27" s="3">
        <v>0.97729999999999995</v>
      </c>
      <c r="O27" s="3">
        <v>95.317700000000002</v>
      </c>
      <c r="P27" t="s">
        <v>47</v>
      </c>
    </row>
    <row r="28" spans="2:34" x14ac:dyDescent="0.25">
      <c r="B28" s="3">
        <v>0.13800000000000001</v>
      </c>
      <c r="C28" s="3">
        <v>0.29530000000000001</v>
      </c>
      <c r="D28" s="3">
        <v>0.41049999999999998</v>
      </c>
      <c r="E28" s="3">
        <v>10.53</v>
      </c>
      <c r="F28" s="3">
        <v>0.1023</v>
      </c>
      <c r="G28" s="3">
        <v>49.54</v>
      </c>
      <c r="H28" s="3">
        <v>3.63</v>
      </c>
      <c r="I28" s="3">
        <v>0.29480000000000001</v>
      </c>
      <c r="J28" s="3">
        <v>1.1573</v>
      </c>
      <c r="K28" s="3">
        <v>28.18</v>
      </c>
      <c r="L28" s="3">
        <v>2.8899999999999999E-2</v>
      </c>
      <c r="M28" s="3">
        <v>7.1400000000000005E-2</v>
      </c>
      <c r="N28" s="3">
        <v>1.0185999999999999</v>
      </c>
      <c r="O28" s="3">
        <v>95.397199999999998</v>
      </c>
      <c r="P28" t="s">
        <v>47</v>
      </c>
    </row>
    <row r="29" spans="2:34" x14ac:dyDescent="0.25">
      <c r="B29" s="3">
        <v>0.11070000000000001</v>
      </c>
      <c r="C29" s="3">
        <v>0.31859999999999999</v>
      </c>
      <c r="D29" s="3">
        <v>0.46539999999999998</v>
      </c>
      <c r="E29" s="3">
        <v>10.48</v>
      </c>
      <c r="F29" s="3">
        <v>3.8100000000000002E-2</v>
      </c>
      <c r="G29" s="3">
        <v>49.25</v>
      </c>
      <c r="H29" s="3">
        <v>3.55</v>
      </c>
      <c r="I29" s="3">
        <v>0.25519999999999998</v>
      </c>
      <c r="J29" s="3">
        <v>1.0450999999999999</v>
      </c>
      <c r="K29" s="3">
        <v>28.19</v>
      </c>
      <c r="L29" s="3">
        <v>6.1999999999999998E-3</v>
      </c>
      <c r="M29" s="3">
        <v>0.1217</v>
      </c>
      <c r="N29" s="3">
        <v>0.9597</v>
      </c>
      <c r="O29" s="3">
        <v>94.790800000000004</v>
      </c>
      <c r="P29" t="s">
        <v>47</v>
      </c>
    </row>
    <row r="30" spans="2:34" x14ac:dyDescent="0.25">
      <c r="B30" s="3">
        <v>7.5399999999999995E-2</v>
      </c>
      <c r="C30" s="3">
        <v>0.28339999999999999</v>
      </c>
      <c r="D30" s="3">
        <v>0.42020000000000002</v>
      </c>
      <c r="E30" s="3">
        <v>10.43</v>
      </c>
      <c r="F30" s="3">
        <v>8.1500000000000003E-2</v>
      </c>
      <c r="G30" s="3">
        <v>49.62</v>
      </c>
      <c r="H30" s="3">
        <v>3.64</v>
      </c>
      <c r="I30" s="3">
        <v>0.2266</v>
      </c>
      <c r="J30" s="3">
        <v>1.0822000000000001</v>
      </c>
      <c r="K30" s="3">
        <v>28.75</v>
      </c>
      <c r="L30" s="3">
        <v>1.2800000000000001E-2</v>
      </c>
      <c r="M30" s="3">
        <v>0.1042</v>
      </c>
      <c r="N30" s="3">
        <v>0.9869</v>
      </c>
      <c r="O30" s="3">
        <v>95.713300000000004</v>
      </c>
      <c r="P30" t="s">
        <v>47</v>
      </c>
    </row>
    <row r="31" spans="2:34" x14ac:dyDescent="0.25">
      <c r="B31" s="3">
        <v>0.37580000000000002</v>
      </c>
      <c r="C31" s="3">
        <v>0.20979999999999999</v>
      </c>
      <c r="D31" s="3">
        <v>1.2126999999999999</v>
      </c>
      <c r="E31" s="3">
        <v>3.2</v>
      </c>
      <c r="F31" s="3">
        <v>0.1023</v>
      </c>
      <c r="G31" s="3">
        <v>67.03</v>
      </c>
      <c r="H31" s="3">
        <v>0.20050000000000001</v>
      </c>
      <c r="I31" s="3">
        <v>0.1686</v>
      </c>
      <c r="J31" s="3">
        <v>0.34300000000000003</v>
      </c>
      <c r="K31" s="3">
        <v>13.91</v>
      </c>
      <c r="L31" s="3">
        <v>1.3100000000000001E-2</v>
      </c>
      <c r="M31" s="3">
        <v>2.02</v>
      </c>
      <c r="N31" s="3">
        <v>0.2324</v>
      </c>
      <c r="O31" s="3">
        <v>89.018199999999993</v>
      </c>
      <c r="P31" t="s">
        <v>48</v>
      </c>
    </row>
    <row r="32" spans="2:34" x14ac:dyDescent="0.25">
      <c r="B32" s="3">
        <v>0.35070000000000001</v>
      </c>
      <c r="C32" s="3">
        <v>0.1163</v>
      </c>
      <c r="D32" s="3">
        <v>0.82640000000000002</v>
      </c>
      <c r="E32" s="3">
        <v>2.91</v>
      </c>
      <c r="F32" s="3">
        <v>0.13389999999999999</v>
      </c>
      <c r="G32" s="3">
        <v>67.56</v>
      </c>
      <c r="H32" s="3">
        <v>0.2271</v>
      </c>
      <c r="I32" s="3">
        <v>0.27439999999999998</v>
      </c>
      <c r="J32" s="3">
        <v>0.44929999999999998</v>
      </c>
      <c r="K32" s="3">
        <v>14.19</v>
      </c>
      <c r="L32" s="3">
        <v>0</v>
      </c>
      <c r="M32" s="3">
        <v>2.0299999999999998</v>
      </c>
      <c r="N32" s="3">
        <v>0.22359999999999999</v>
      </c>
      <c r="O32" s="3">
        <v>89.291799999999995</v>
      </c>
      <c r="P32" t="s">
        <v>48</v>
      </c>
    </row>
    <row r="33" spans="1:34" x14ac:dyDescent="0.25">
      <c r="B33" s="3">
        <v>0.25469999999999998</v>
      </c>
      <c r="C33" s="3">
        <v>0.15759999999999999</v>
      </c>
      <c r="D33" s="3">
        <v>1.68</v>
      </c>
      <c r="E33" s="3">
        <v>3.71</v>
      </c>
      <c r="F33" s="3">
        <v>9.1700000000000004E-2</v>
      </c>
      <c r="G33" s="3">
        <v>66.53</v>
      </c>
      <c r="H33" s="3">
        <v>0.18679999999999999</v>
      </c>
      <c r="I33" s="3">
        <v>0.10639999999999999</v>
      </c>
      <c r="J33" s="3">
        <v>0.15920000000000001</v>
      </c>
      <c r="K33" s="3">
        <v>13.69</v>
      </c>
      <c r="L33" s="3">
        <v>3.39E-2</v>
      </c>
      <c r="M33" s="3">
        <v>1.7</v>
      </c>
      <c r="N33" s="3">
        <v>0.2442</v>
      </c>
      <c r="O33" s="3">
        <v>88.544499999999999</v>
      </c>
      <c r="P33" t="s">
        <v>48</v>
      </c>
    </row>
    <row r="34" spans="1:34" x14ac:dyDescent="0.25">
      <c r="B34" s="3">
        <v>0.75039999999999996</v>
      </c>
      <c r="C34" s="3">
        <v>0.19009999999999999</v>
      </c>
      <c r="D34" s="3">
        <v>1.49</v>
      </c>
      <c r="E34" s="3">
        <v>3.72</v>
      </c>
      <c r="F34" s="3">
        <v>9.3600000000000003E-2</v>
      </c>
      <c r="G34" s="3">
        <v>66.86</v>
      </c>
      <c r="H34" s="3">
        <v>0.3347</v>
      </c>
      <c r="I34" s="3">
        <v>0</v>
      </c>
      <c r="J34" s="3">
        <v>0.45579999999999998</v>
      </c>
      <c r="K34" s="3">
        <v>13.06</v>
      </c>
      <c r="L34" s="3">
        <v>1.47E-2</v>
      </c>
      <c r="M34" s="3">
        <v>2.2599999999999998</v>
      </c>
      <c r="N34" s="3">
        <v>0.19639999999999999</v>
      </c>
      <c r="O34" s="3">
        <v>89.425799999999995</v>
      </c>
      <c r="P34" t="s">
        <v>48</v>
      </c>
    </row>
    <row r="35" spans="1:34" x14ac:dyDescent="0.25">
      <c r="B35" s="3">
        <v>0.3372</v>
      </c>
      <c r="C35" s="3">
        <v>0.14249999999999999</v>
      </c>
      <c r="D35" s="3">
        <v>1.96</v>
      </c>
      <c r="E35" s="3">
        <v>3.77</v>
      </c>
      <c r="F35" s="3">
        <v>9.6000000000000002E-2</v>
      </c>
      <c r="G35" s="3">
        <v>66.59</v>
      </c>
      <c r="H35" s="3">
        <v>0.3957</v>
      </c>
      <c r="I35" s="3">
        <v>0.2225</v>
      </c>
      <c r="J35" s="3">
        <v>0.25480000000000003</v>
      </c>
      <c r="K35" s="3">
        <v>13.69</v>
      </c>
      <c r="L35" s="3">
        <v>2.47E-2</v>
      </c>
      <c r="M35" s="3">
        <v>1.86</v>
      </c>
      <c r="N35" s="3">
        <v>0.20649999999999999</v>
      </c>
      <c r="O35" s="3">
        <v>89.549899999999994</v>
      </c>
      <c r="P35" t="s">
        <v>48</v>
      </c>
    </row>
    <row r="36" spans="1:34" x14ac:dyDescent="0.25">
      <c r="B36" s="3">
        <v>2.9499999999999998E-2</v>
      </c>
      <c r="C36" s="3">
        <v>0</v>
      </c>
      <c r="D36" s="3">
        <v>0.1216</v>
      </c>
      <c r="E36" s="3">
        <v>0.22170000000000001</v>
      </c>
      <c r="F36" s="3">
        <v>8.02</v>
      </c>
      <c r="G36" s="3">
        <v>38.479999999999997</v>
      </c>
      <c r="H36" s="3">
        <v>5.84</v>
      </c>
      <c r="I36" s="3">
        <v>0.1855</v>
      </c>
      <c r="J36" s="3">
        <v>12.27</v>
      </c>
      <c r="K36" s="3">
        <v>21.66</v>
      </c>
      <c r="L36" s="3">
        <v>1.29E-2</v>
      </c>
      <c r="M36" s="3">
        <v>11.95</v>
      </c>
      <c r="N36" s="3">
        <v>0.92220000000000002</v>
      </c>
      <c r="O36" s="3">
        <v>99.713499999999996</v>
      </c>
      <c r="P36" t="s">
        <v>49</v>
      </c>
    </row>
    <row r="37" spans="1:34" x14ac:dyDescent="0.25">
      <c r="B37" s="3">
        <v>1.5800000000000002E-2</v>
      </c>
      <c r="C37" s="3">
        <v>0</v>
      </c>
      <c r="D37" s="3">
        <v>9.11E-2</v>
      </c>
      <c r="E37" s="3">
        <v>9.9699999999999997E-2</v>
      </c>
      <c r="F37" s="3">
        <v>8.64</v>
      </c>
      <c r="G37" s="3">
        <v>37.619999999999997</v>
      </c>
      <c r="H37" s="3">
        <v>6.42</v>
      </c>
      <c r="I37" s="3">
        <v>3.4599999999999999E-2</v>
      </c>
      <c r="J37" s="3">
        <v>11.88</v>
      </c>
      <c r="K37" s="3">
        <v>21.22</v>
      </c>
      <c r="L37" s="3">
        <v>0</v>
      </c>
      <c r="M37" s="3">
        <v>11.84</v>
      </c>
      <c r="N37" s="3">
        <v>0.86599999999999999</v>
      </c>
      <c r="O37" s="3">
        <v>98.727199999999996</v>
      </c>
      <c r="P37" t="s">
        <v>49</v>
      </c>
    </row>
    <row r="38" spans="1:34" x14ac:dyDescent="0.25">
      <c r="B38" s="3">
        <v>4.65E-2</v>
      </c>
      <c r="C38" s="3">
        <v>0</v>
      </c>
      <c r="D38" s="3">
        <v>0.41699999999999998</v>
      </c>
      <c r="E38" s="3">
        <v>0.74490000000000001</v>
      </c>
      <c r="F38" s="3">
        <v>4.79</v>
      </c>
      <c r="G38" s="3">
        <v>45.17</v>
      </c>
      <c r="H38" s="3">
        <v>6.03</v>
      </c>
      <c r="I38" s="3">
        <v>0.12239999999999999</v>
      </c>
      <c r="J38" s="3">
        <v>10.11</v>
      </c>
      <c r="K38" s="3">
        <v>21.08</v>
      </c>
      <c r="L38" s="3">
        <v>4.7800000000000002E-2</v>
      </c>
      <c r="M38" s="3">
        <v>11.56</v>
      </c>
      <c r="N38" s="3">
        <v>0.60219999999999996</v>
      </c>
      <c r="O38" s="3">
        <v>100.72069999999999</v>
      </c>
      <c r="P38" t="s">
        <v>49</v>
      </c>
    </row>
    <row r="39" spans="1:34" x14ac:dyDescent="0.25">
      <c r="B39" s="3">
        <v>7.4999999999999997E-3</v>
      </c>
      <c r="C39" s="3">
        <v>0</v>
      </c>
      <c r="D39" s="3">
        <v>0.1028</v>
      </c>
      <c r="E39" s="3">
        <v>6.4000000000000001E-2</v>
      </c>
      <c r="F39" s="3">
        <v>8.7100000000000009</v>
      </c>
      <c r="G39" s="3">
        <v>38.729999999999997</v>
      </c>
      <c r="H39" s="3">
        <v>5.69</v>
      </c>
      <c r="I39" s="3">
        <v>0</v>
      </c>
      <c r="J39" s="3">
        <v>12.33</v>
      </c>
      <c r="K39" s="3">
        <v>21.94</v>
      </c>
      <c r="L39" s="3">
        <v>4.2999999999999997E-2</v>
      </c>
      <c r="M39" s="3">
        <v>11.36</v>
      </c>
      <c r="N39" s="3">
        <v>0.94399999999999995</v>
      </c>
      <c r="O39" s="3">
        <v>99.921400000000006</v>
      </c>
      <c r="P39" t="s">
        <v>49</v>
      </c>
    </row>
    <row r="40" spans="1:34" x14ac:dyDescent="0.25">
      <c r="B40" s="3">
        <v>1.9300000000000001E-2</v>
      </c>
      <c r="C40" s="3">
        <v>0</v>
      </c>
      <c r="D40" s="3">
        <v>0.12239999999999999</v>
      </c>
      <c r="E40" s="3">
        <v>7.9399999999999998E-2</v>
      </c>
      <c r="F40" s="3">
        <v>8.35</v>
      </c>
      <c r="G40" s="3">
        <v>37.83</v>
      </c>
      <c r="H40" s="3">
        <v>5.87</v>
      </c>
      <c r="I40" s="3">
        <v>0.1404</v>
      </c>
      <c r="J40" s="3">
        <v>12.18</v>
      </c>
      <c r="K40" s="3">
        <v>21.98</v>
      </c>
      <c r="L40" s="3">
        <v>4.2900000000000001E-2</v>
      </c>
      <c r="M40" s="3">
        <v>11.89</v>
      </c>
      <c r="N40" s="3">
        <v>0.89490000000000003</v>
      </c>
      <c r="O40" s="3">
        <v>99.3994</v>
      </c>
      <c r="P40" t="s">
        <v>49</v>
      </c>
    </row>
    <row r="41" spans="1:34" x14ac:dyDescent="0.25">
      <c r="B41" s="3">
        <v>3.4599999999999999E-2</v>
      </c>
      <c r="C41" s="3">
        <v>1.9300000000000001E-2</v>
      </c>
      <c r="D41" s="3">
        <v>3.9699999999999999E-2</v>
      </c>
      <c r="E41" s="3">
        <v>5.3400000000000003E-2</v>
      </c>
      <c r="F41" s="3">
        <v>1.0137</v>
      </c>
      <c r="G41" s="3">
        <v>2.9999999999999997E-4</v>
      </c>
      <c r="H41" s="3">
        <v>9.94</v>
      </c>
      <c r="I41" s="3">
        <v>0.18010000000000001</v>
      </c>
      <c r="J41" s="3">
        <v>2.91</v>
      </c>
      <c r="K41" s="3">
        <v>2.4500000000000001E-2</v>
      </c>
      <c r="L41" s="3">
        <v>3.0999999999999999E-3</v>
      </c>
      <c r="M41" s="3">
        <v>46.64</v>
      </c>
      <c r="N41" s="3">
        <v>0</v>
      </c>
      <c r="O41" s="3">
        <v>60.858699999999999</v>
      </c>
      <c r="P41" t="s">
        <v>50</v>
      </c>
    </row>
    <row r="42" spans="1:34" x14ac:dyDescent="0.25">
      <c r="B42" s="3">
        <v>0.3009</v>
      </c>
      <c r="C42" s="3">
        <v>2.6100000000000002E-2</v>
      </c>
      <c r="D42" s="3">
        <v>3.7199999999999997E-2</v>
      </c>
      <c r="E42" s="3">
        <v>6.1899999999999997E-2</v>
      </c>
      <c r="F42" s="3">
        <v>1.78</v>
      </c>
      <c r="G42" s="3">
        <v>0.21909999999999999</v>
      </c>
      <c r="H42" s="3">
        <v>9.49</v>
      </c>
      <c r="I42" s="3">
        <v>0.16569999999999999</v>
      </c>
      <c r="J42" s="3">
        <v>3.17</v>
      </c>
      <c r="K42" s="3">
        <v>0.25619999999999998</v>
      </c>
      <c r="L42" s="3">
        <v>0</v>
      </c>
      <c r="M42" s="3">
        <v>43.8</v>
      </c>
      <c r="N42" s="3">
        <v>5.7000000000000002E-3</v>
      </c>
      <c r="O42" s="3">
        <v>59.312800000000003</v>
      </c>
      <c r="P42" t="s">
        <v>50</v>
      </c>
    </row>
    <row r="43" spans="1:34" x14ac:dyDescent="0.25">
      <c r="B43" s="3">
        <v>0.22600000000000001</v>
      </c>
      <c r="C43" s="3">
        <v>5.4699999999999999E-2</v>
      </c>
      <c r="D43" s="3">
        <v>0.22450000000000001</v>
      </c>
      <c r="E43" s="3">
        <v>0.62129999999999996</v>
      </c>
      <c r="F43" s="3">
        <v>1.0347</v>
      </c>
      <c r="G43" s="3">
        <v>2.59</v>
      </c>
      <c r="H43" s="3">
        <v>8.76</v>
      </c>
      <c r="I43" s="3">
        <v>0.19059999999999999</v>
      </c>
      <c r="J43" s="3">
        <v>2.11</v>
      </c>
      <c r="K43" s="3">
        <v>2.2200000000000002</v>
      </c>
      <c r="L43" s="3">
        <v>0</v>
      </c>
      <c r="M43" s="3">
        <v>43.44</v>
      </c>
      <c r="N43" s="3">
        <v>0.1239</v>
      </c>
      <c r="O43" s="3">
        <v>61.595700000000001</v>
      </c>
      <c r="P43" t="s">
        <v>50</v>
      </c>
    </row>
    <row r="44" spans="1:34" x14ac:dyDescent="0.25">
      <c r="B44" s="3">
        <v>0.39910000000000001</v>
      </c>
      <c r="C44" s="3">
        <v>2.9899999999999999E-2</v>
      </c>
      <c r="D44" s="3">
        <v>6.59E-2</v>
      </c>
      <c r="E44" s="3">
        <v>7.6899999999999996E-2</v>
      </c>
      <c r="F44" s="3">
        <v>1.73</v>
      </c>
      <c r="G44" s="3">
        <v>0.1152</v>
      </c>
      <c r="H44" s="3">
        <v>8.44</v>
      </c>
      <c r="I44" s="3">
        <v>9.6799999999999997E-2</v>
      </c>
      <c r="J44" s="3">
        <v>2.98</v>
      </c>
      <c r="K44" s="3">
        <v>6.6900000000000001E-2</v>
      </c>
      <c r="L44" s="3">
        <v>0</v>
      </c>
      <c r="M44" s="3">
        <v>43.66</v>
      </c>
      <c r="N44" s="3">
        <v>3.15E-2</v>
      </c>
      <c r="O44" s="3">
        <v>57.6922</v>
      </c>
      <c r="P44" t="s">
        <v>50</v>
      </c>
    </row>
    <row r="46" spans="1:34" ht="18.75" x14ac:dyDescent="0.3">
      <c r="A46" s="55" t="s">
        <v>58</v>
      </c>
      <c r="S46" t="s">
        <v>73</v>
      </c>
    </row>
    <row r="47" spans="1:34" x14ac:dyDescent="0.25">
      <c r="B47" t="s">
        <v>31</v>
      </c>
      <c r="C47" t="s">
        <v>29</v>
      </c>
      <c r="D47" t="s">
        <v>17</v>
      </c>
      <c r="E47" t="s">
        <v>18</v>
      </c>
      <c r="F47" t="s">
        <v>24</v>
      </c>
      <c r="G47" t="s">
        <v>23</v>
      </c>
      <c r="H47" t="s">
        <v>21</v>
      </c>
      <c r="I47" t="s">
        <v>30</v>
      </c>
      <c r="J47" t="s">
        <v>20</v>
      </c>
      <c r="K47" t="s">
        <v>25</v>
      </c>
      <c r="L47" t="s">
        <v>32</v>
      </c>
      <c r="M47" t="s">
        <v>22</v>
      </c>
      <c r="N47" t="s">
        <v>19</v>
      </c>
      <c r="O47" t="s">
        <v>26</v>
      </c>
      <c r="P47" t="s">
        <v>33</v>
      </c>
      <c r="T47" t="s">
        <v>31</v>
      </c>
      <c r="U47" t="s">
        <v>29</v>
      </c>
      <c r="V47" t="s">
        <v>17</v>
      </c>
      <c r="W47" t="s">
        <v>18</v>
      </c>
      <c r="X47" t="s">
        <v>24</v>
      </c>
      <c r="Y47" t="s">
        <v>23</v>
      </c>
      <c r="Z47" t="s">
        <v>21</v>
      </c>
      <c r="AA47" t="s">
        <v>30</v>
      </c>
      <c r="AB47" t="s">
        <v>20</v>
      </c>
      <c r="AC47" t="s">
        <v>25</v>
      </c>
      <c r="AD47" t="s">
        <v>32</v>
      </c>
      <c r="AE47" t="s">
        <v>22</v>
      </c>
      <c r="AF47" t="s">
        <v>19</v>
      </c>
      <c r="AG47" t="s">
        <v>26</v>
      </c>
      <c r="AH47" t="s">
        <v>33</v>
      </c>
    </row>
    <row r="48" spans="1:34" x14ac:dyDescent="0.25">
      <c r="B48" s="3">
        <v>0.1719</v>
      </c>
      <c r="C48" s="3">
        <v>0.80689999999999995</v>
      </c>
      <c r="D48" s="3">
        <v>7.2800000000000004E-2</v>
      </c>
      <c r="E48" s="3">
        <v>9.26</v>
      </c>
      <c r="F48" s="3">
        <v>8.9999999999999993E-3</v>
      </c>
      <c r="G48" s="3">
        <v>42.26</v>
      </c>
      <c r="H48" s="3">
        <v>23.49</v>
      </c>
      <c r="I48" s="3">
        <v>0.26840000000000003</v>
      </c>
      <c r="J48" s="3">
        <v>3.45</v>
      </c>
      <c r="K48" s="3">
        <v>12.22</v>
      </c>
      <c r="L48" s="3">
        <v>3.3999999999999998E-3</v>
      </c>
      <c r="M48" s="3">
        <v>0.1104</v>
      </c>
      <c r="N48" s="3">
        <v>0.71919999999999995</v>
      </c>
      <c r="O48" s="3">
        <v>92.841999999999999</v>
      </c>
      <c r="P48" t="s">
        <v>45</v>
      </c>
      <c r="T48" s="3">
        <f>AVERAGE(B48:B53)</f>
        <v>0.15176666666666669</v>
      </c>
      <c r="U48" s="3">
        <f t="shared" ref="U48:AF48" si="13">AVERAGE(C48:C53)</f>
        <v>0.7094166666666667</v>
      </c>
      <c r="V48" s="3">
        <f t="shared" si="13"/>
        <v>0.14260000000000003</v>
      </c>
      <c r="W48" s="3">
        <f t="shared" si="13"/>
        <v>8.8983333333333317</v>
      </c>
      <c r="X48" s="3">
        <f t="shared" si="13"/>
        <v>4.1716666666666673E-2</v>
      </c>
      <c r="Y48" s="3">
        <f t="shared" si="13"/>
        <v>42.991666666666667</v>
      </c>
      <c r="Z48" s="3">
        <f t="shared" si="13"/>
        <v>23.76</v>
      </c>
      <c r="AA48" s="3">
        <f t="shared" si="13"/>
        <v>0.28476666666666667</v>
      </c>
      <c r="AB48" s="3">
        <f t="shared" si="13"/>
        <v>3.68</v>
      </c>
      <c r="AC48" s="3">
        <f t="shared" si="13"/>
        <v>13.346666666666666</v>
      </c>
      <c r="AD48" s="3">
        <f t="shared" si="13"/>
        <v>4.8483333333333344E-2</v>
      </c>
      <c r="AE48" s="3">
        <f t="shared" si="13"/>
        <v>9.0799999999999992E-2</v>
      </c>
      <c r="AF48" s="3">
        <f t="shared" si="13"/>
        <v>0.78038333333333332</v>
      </c>
      <c r="AG48" s="3">
        <f>SUM(T48:AF48)</f>
        <v>94.926600000000008</v>
      </c>
      <c r="AH48" t="s">
        <v>45</v>
      </c>
    </row>
    <row r="49" spans="2:34" x14ac:dyDescent="0.25">
      <c r="B49" s="3">
        <v>0.14599999999999999</v>
      </c>
      <c r="C49" s="3">
        <v>0.67810000000000004</v>
      </c>
      <c r="D49" s="3">
        <v>0.2021</v>
      </c>
      <c r="E49" s="3">
        <v>9.14</v>
      </c>
      <c r="F49" s="3">
        <v>6.7000000000000004E-2</v>
      </c>
      <c r="G49" s="3">
        <v>43.43</v>
      </c>
      <c r="H49" s="3">
        <v>22.37</v>
      </c>
      <c r="I49" s="3">
        <v>0.3654</v>
      </c>
      <c r="J49" s="3">
        <v>3.95</v>
      </c>
      <c r="K49" s="3">
        <v>14.63</v>
      </c>
      <c r="L49" s="3">
        <v>0</v>
      </c>
      <c r="M49" s="3">
        <v>0.1066</v>
      </c>
      <c r="N49" s="3">
        <v>1.1278999999999999</v>
      </c>
      <c r="O49" s="3">
        <v>96.213200000000001</v>
      </c>
      <c r="P49" t="s">
        <v>45</v>
      </c>
      <c r="T49" s="3"/>
      <c r="U49" s="3"/>
      <c r="V49" s="3">
        <f>AVERAGE(D54:D61)</f>
        <v>2.4087499999999999</v>
      </c>
      <c r="W49" s="3">
        <f t="shared" ref="W49:AF49" si="14">AVERAGE(E54:E61)</f>
        <v>0.24023749999999999</v>
      </c>
      <c r="X49" s="3">
        <f t="shared" si="14"/>
        <v>0.40779999999999994</v>
      </c>
      <c r="Y49" s="3">
        <f t="shared" si="14"/>
        <v>55.302500000000002</v>
      </c>
      <c r="Z49" s="3">
        <f t="shared" si="14"/>
        <v>14.475</v>
      </c>
      <c r="AA49" s="3"/>
      <c r="AB49" s="3">
        <f t="shared" si="14"/>
        <v>1.3133624999999998</v>
      </c>
      <c r="AC49" s="3">
        <f t="shared" si="14"/>
        <v>6.7475000000000005</v>
      </c>
      <c r="AD49" s="3"/>
      <c r="AE49" s="3">
        <f t="shared" si="14"/>
        <v>19.56625</v>
      </c>
      <c r="AF49" s="3">
        <f t="shared" si="14"/>
        <v>0.135125</v>
      </c>
      <c r="AG49" s="3">
        <f>SUM(T49:AF49)</f>
        <v>100.596525</v>
      </c>
      <c r="AH49" t="s">
        <v>46</v>
      </c>
    </row>
    <row r="50" spans="2:34" x14ac:dyDescent="0.25">
      <c r="B50" s="3">
        <v>0.15190000000000001</v>
      </c>
      <c r="C50" s="3">
        <v>0.76929999999999998</v>
      </c>
      <c r="D50" s="3">
        <v>0.159</v>
      </c>
      <c r="E50" s="3">
        <v>9.09</v>
      </c>
      <c r="F50" s="3">
        <v>8.9099999999999999E-2</v>
      </c>
      <c r="G50" s="3">
        <v>42.89</v>
      </c>
      <c r="H50" s="3">
        <v>22.61</v>
      </c>
      <c r="I50" s="3">
        <v>6.8900000000000003E-2</v>
      </c>
      <c r="J50" s="3">
        <v>3.79</v>
      </c>
      <c r="K50" s="3">
        <v>13.97</v>
      </c>
      <c r="L50" s="3">
        <v>2.86E-2</v>
      </c>
      <c r="M50" s="3">
        <v>9.4799999999999995E-2</v>
      </c>
      <c r="N50" s="3">
        <v>0.88980000000000004</v>
      </c>
      <c r="O50" s="3">
        <v>94.601500000000001</v>
      </c>
      <c r="P50" t="s">
        <v>45</v>
      </c>
      <c r="T50" s="3">
        <f>AVERAGE(B62:B67)</f>
        <v>5.1400000000000001E-2</v>
      </c>
      <c r="U50" s="3">
        <f t="shared" ref="U50:AF50" si="15">AVERAGE(C62:C67)</f>
        <v>0.25596666666666662</v>
      </c>
      <c r="V50" s="3">
        <f t="shared" si="15"/>
        <v>0.18271666666666664</v>
      </c>
      <c r="W50" s="3">
        <f t="shared" si="15"/>
        <v>9.951666666666668</v>
      </c>
      <c r="X50" s="3">
        <f t="shared" si="15"/>
        <v>4.0866666666666669E-2</v>
      </c>
      <c r="Y50" s="3">
        <f t="shared" si="15"/>
        <v>49.564999999999998</v>
      </c>
      <c r="Z50" s="3">
        <f t="shared" si="15"/>
        <v>5.5183333333333335</v>
      </c>
      <c r="AA50" s="3">
        <f t="shared" si="15"/>
        <v>0.48128333333333334</v>
      </c>
      <c r="AB50" s="3">
        <f t="shared" si="15"/>
        <v>0.56556666666666666</v>
      </c>
      <c r="AC50" s="3">
        <f t="shared" si="15"/>
        <v>26.968333333333337</v>
      </c>
      <c r="AD50" s="3">
        <f t="shared" si="15"/>
        <v>9.534999999999999E-2</v>
      </c>
      <c r="AE50" s="3">
        <f t="shared" si="15"/>
        <v>8.5600000000000009E-2</v>
      </c>
      <c r="AF50" s="3">
        <f t="shared" si="15"/>
        <v>0.99388333333333334</v>
      </c>
      <c r="AG50" s="3">
        <f t="shared" ref="AG50:AG51" si="16">SUM(T50:AF50)</f>
        <v>94.755966666666666</v>
      </c>
      <c r="AH50" t="s">
        <v>47</v>
      </c>
    </row>
    <row r="51" spans="2:34" x14ac:dyDescent="0.25">
      <c r="B51" s="3">
        <v>0.1721</v>
      </c>
      <c r="C51" s="3">
        <v>0.72130000000000005</v>
      </c>
      <c r="D51" s="3">
        <v>0.17610000000000001</v>
      </c>
      <c r="E51" s="3">
        <v>9.1</v>
      </c>
      <c r="F51" s="3">
        <v>6.0100000000000001E-2</v>
      </c>
      <c r="G51" s="3">
        <v>42.99</v>
      </c>
      <c r="H51" s="3">
        <v>22.53</v>
      </c>
      <c r="I51" s="3">
        <v>0.36370000000000002</v>
      </c>
      <c r="J51" s="3">
        <v>3.57</v>
      </c>
      <c r="K51" s="3">
        <v>14.01</v>
      </c>
      <c r="L51" s="3">
        <v>0</v>
      </c>
      <c r="M51" s="3">
        <v>0.108</v>
      </c>
      <c r="N51" s="3">
        <v>0.97230000000000005</v>
      </c>
      <c r="O51" s="3">
        <v>94.773700000000005</v>
      </c>
      <c r="P51" t="s">
        <v>45</v>
      </c>
      <c r="T51" s="3">
        <f>AVERAGE(B68:B74)</f>
        <v>0.16054285714285715</v>
      </c>
      <c r="U51" s="3">
        <f t="shared" ref="U51:AF51" si="17">AVERAGE(C68:C74)</f>
        <v>0.29215714285714289</v>
      </c>
      <c r="V51" s="3">
        <f t="shared" si="17"/>
        <v>0.88584285714285727</v>
      </c>
      <c r="W51" s="3">
        <f t="shared" si="17"/>
        <v>4.6728571428571417</v>
      </c>
      <c r="X51" s="3">
        <f t="shared" si="17"/>
        <v>1.8471428571428573E-2</v>
      </c>
      <c r="Y51" s="3">
        <f t="shared" si="17"/>
        <v>64.312857142857155</v>
      </c>
      <c r="Z51" s="3">
        <f t="shared" si="17"/>
        <v>9.4671428571428587E-2</v>
      </c>
      <c r="AA51" s="3">
        <f t="shared" si="17"/>
        <v>0.35025714285714288</v>
      </c>
      <c r="AB51" s="3">
        <f t="shared" si="17"/>
        <v>0.14188571428571431</v>
      </c>
      <c r="AC51" s="3">
        <f t="shared" si="17"/>
        <v>12.594285714285714</v>
      </c>
      <c r="AD51" s="3">
        <f t="shared" si="17"/>
        <v>1.207142857142857E-2</v>
      </c>
      <c r="AE51" s="3">
        <f t="shared" si="17"/>
        <v>1.1529142857142856</v>
      </c>
      <c r="AF51" s="3">
        <f t="shared" si="17"/>
        <v>0.21582857142857145</v>
      </c>
      <c r="AG51" s="3">
        <f t="shared" si="16"/>
        <v>84.904642857142889</v>
      </c>
      <c r="AH51" t="s">
        <v>48</v>
      </c>
    </row>
    <row r="52" spans="2:34" x14ac:dyDescent="0.25">
      <c r="B52" s="3">
        <v>0.14180000000000001</v>
      </c>
      <c r="C52" s="3">
        <v>0.75970000000000004</v>
      </c>
      <c r="D52" s="3">
        <v>0.14269999999999999</v>
      </c>
      <c r="E52" s="3">
        <v>8.7899999999999991</v>
      </c>
      <c r="F52" s="3">
        <v>2.46E-2</v>
      </c>
      <c r="G52" s="3">
        <v>42.9</v>
      </c>
      <c r="H52" s="3">
        <v>24.36</v>
      </c>
      <c r="I52" s="3">
        <v>0.27210000000000001</v>
      </c>
      <c r="J52" s="3">
        <v>3.6</v>
      </c>
      <c r="K52" s="3">
        <v>13.62</v>
      </c>
      <c r="L52" s="3">
        <v>0</v>
      </c>
      <c r="M52" s="3">
        <v>0.1066</v>
      </c>
      <c r="N52" s="3">
        <v>0.76949999999999996</v>
      </c>
      <c r="O52" s="3">
        <v>95.487099999999998</v>
      </c>
      <c r="P52" t="s">
        <v>45</v>
      </c>
      <c r="T52" s="3"/>
      <c r="U52" s="3"/>
      <c r="V52" s="3">
        <f>AVERAGE(D75:D82)</f>
        <v>0.119325</v>
      </c>
      <c r="W52" s="3">
        <f t="shared" ref="W52:AF52" si="18">AVERAGE(E75:E82)</f>
        <v>3.6549999999999999E-2</v>
      </c>
      <c r="X52" s="3">
        <f t="shared" si="18"/>
        <v>4.0037500000000001</v>
      </c>
      <c r="Y52" s="3">
        <f t="shared" si="18"/>
        <v>41.2</v>
      </c>
      <c r="Z52" s="3">
        <f t="shared" si="18"/>
        <v>10.263749999999998</v>
      </c>
      <c r="AA52" s="3"/>
      <c r="AB52" s="3">
        <f t="shared" si="18"/>
        <v>9.6087500000000006</v>
      </c>
      <c r="AC52" s="3">
        <f t="shared" si="18"/>
        <v>22.392499999999998</v>
      </c>
      <c r="AD52" s="3"/>
      <c r="AE52" s="3">
        <f t="shared" si="18"/>
        <v>13.37875</v>
      </c>
      <c r="AF52" s="3">
        <f t="shared" si="18"/>
        <v>0.66954999999999998</v>
      </c>
      <c r="AG52" s="3">
        <f>SUM(T52:AF52)</f>
        <v>101.67292499999999</v>
      </c>
      <c r="AH52" t="s">
        <v>49</v>
      </c>
    </row>
    <row r="53" spans="2:34" x14ac:dyDescent="0.25">
      <c r="B53" s="3">
        <v>0.12690000000000001</v>
      </c>
      <c r="C53" s="3">
        <v>0.5212</v>
      </c>
      <c r="D53" s="3">
        <v>0.10290000000000001</v>
      </c>
      <c r="E53" s="3">
        <v>8.01</v>
      </c>
      <c r="F53" s="3">
        <v>5.0000000000000001E-4</v>
      </c>
      <c r="G53" s="3">
        <v>43.48</v>
      </c>
      <c r="H53" s="3">
        <v>27.2</v>
      </c>
      <c r="I53" s="3">
        <v>0.37009999999999998</v>
      </c>
      <c r="J53" s="3">
        <v>3.72</v>
      </c>
      <c r="K53" s="3">
        <v>11.63</v>
      </c>
      <c r="L53" s="3">
        <v>0.25890000000000002</v>
      </c>
      <c r="M53" s="3">
        <v>1.84E-2</v>
      </c>
      <c r="N53" s="3">
        <v>0.2036</v>
      </c>
      <c r="O53" s="3">
        <v>95.642600000000002</v>
      </c>
      <c r="P53" t="s">
        <v>45</v>
      </c>
      <c r="S53" t="s">
        <v>102</v>
      </c>
    </row>
    <row r="54" spans="2:34" x14ac:dyDescent="0.25">
      <c r="B54" s="5" t="s">
        <v>66</v>
      </c>
      <c r="C54" s="5" t="s">
        <v>66</v>
      </c>
      <c r="D54" s="3">
        <v>1.41</v>
      </c>
      <c r="E54" s="3">
        <v>1.45</v>
      </c>
      <c r="F54" s="3">
        <v>0.1426</v>
      </c>
      <c r="G54" s="3">
        <v>53.87</v>
      </c>
      <c r="H54" s="3">
        <v>16.93</v>
      </c>
      <c r="I54" s="5" t="s">
        <v>66</v>
      </c>
      <c r="J54" s="3">
        <v>2.2200000000000002</v>
      </c>
      <c r="K54" s="3">
        <v>5.57</v>
      </c>
      <c r="L54" s="5" t="s">
        <v>66</v>
      </c>
      <c r="M54" s="3">
        <v>17.82</v>
      </c>
      <c r="N54" s="3">
        <v>0.24379999999999999</v>
      </c>
      <c r="O54" s="3">
        <v>99.673699999999997</v>
      </c>
      <c r="P54" t="s">
        <v>46</v>
      </c>
      <c r="T54" s="3">
        <f>_xlfn.STDEV.P(B48:B53)</f>
        <v>1.6174843293075579E-2</v>
      </c>
      <c r="U54" s="3">
        <f t="shared" ref="U54:AF54" si="19">_xlfn.STDEV.P(C48:C53)</f>
        <v>9.3242415539043028E-2</v>
      </c>
      <c r="V54" s="3">
        <f t="shared" si="19"/>
        <v>4.354997129734977E-2</v>
      </c>
      <c r="W54" s="3">
        <f t="shared" si="19"/>
        <v>0.42179839839535777</v>
      </c>
      <c r="X54" s="3">
        <f t="shared" si="19"/>
        <v>3.2363941697856002E-2</v>
      </c>
      <c r="Y54" s="3">
        <f t="shared" si="19"/>
        <v>0.40510972450545896</v>
      </c>
      <c r="Z54" s="3">
        <f t="shared" si="19"/>
        <v>1.6849332330985696</v>
      </c>
      <c r="AA54" s="3">
        <f t="shared" si="19"/>
        <v>0.10570455156814305</v>
      </c>
      <c r="AB54" s="3">
        <f t="shared" si="19"/>
        <v>0.16227548592850782</v>
      </c>
      <c r="AC54" s="3">
        <f t="shared" si="19"/>
        <v>1.0619583586730486</v>
      </c>
      <c r="AD54" s="3">
        <f t="shared" si="19"/>
        <v>9.4652811486094918E-2</v>
      </c>
      <c r="AE54" s="3">
        <f t="shared" si="19"/>
        <v>3.2754236367224354E-2</v>
      </c>
      <c r="AF54" s="3">
        <f t="shared" si="19"/>
        <v>0.29043436101046244</v>
      </c>
      <c r="AH54" t="s">
        <v>45</v>
      </c>
    </row>
    <row r="55" spans="2:34" x14ac:dyDescent="0.25">
      <c r="B55" s="5" t="s">
        <v>66</v>
      </c>
      <c r="C55" s="5" t="s">
        <v>66</v>
      </c>
      <c r="D55" s="3">
        <v>2.06</v>
      </c>
      <c r="E55" s="3">
        <v>1.5100000000000001E-2</v>
      </c>
      <c r="F55" s="3">
        <v>0.26369999999999999</v>
      </c>
      <c r="G55" s="3">
        <v>56.05</v>
      </c>
      <c r="H55" s="3">
        <v>16.27</v>
      </c>
      <c r="I55" s="5" t="s">
        <v>66</v>
      </c>
      <c r="J55" s="3">
        <v>1.54</v>
      </c>
      <c r="K55" s="3">
        <v>5.12</v>
      </c>
      <c r="L55" s="5" t="s">
        <v>66</v>
      </c>
      <c r="M55" s="3">
        <v>19.920000000000002</v>
      </c>
      <c r="N55" s="3">
        <v>9.2899999999999996E-2</v>
      </c>
      <c r="O55" s="3">
        <v>101.33159999999999</v>
      </c>
      <c r="P55" t="s">
        <v>46</v>
      </c>
      <c r="T55" s="3"/>
      <c r="U55" s="3"/>
      <c r="V55" s="3">
        <f>_xlfn.STDEV.P(D54:D61)</f>
        <v>0.5558875223460229</v>
      </c>
      <c r="W55" s="3">
        <f t="shared" ref="W55:AF55" si="20">_xlfn.STDEV.P(E54:E61)</f>
        <v>0.46089425559855918</v>
      </c>
      <c r="X55" s="3">
        <f t="shared" si="20"/>
        <v>0.1658088658666961</v>
      </c>
      <c r="Y55" s="3">
        <f t="shared" si="20"/>
        <v>0.59375394735530029</v>
      </c>
      <c r="Z55" s="3">
        <f t="shared" si="20"/>
        <v>1.6436088342425013</v>
      </c>
      <c r="AA55" s="3"/>
      <c r="AB55" s="3">
        <f t="shared" si="20"/>
        <v>0.38295823185270578</v>
      </c>
      <c r="AC55" s="3">
        <f t="shared" si="20"/>
        <v>1.4846022194513913</v>
      </c>
      <c r="AD55" s="3"/>
      <c r="AE55" s="3">
        <f t="shared" si="20"/>
        <v>0.93442412078242076</v>
      </c>
      <c r="AF55" s="3">
        <f t="shared" si="20"/>
        <v>6.3010946469641255E-2</v>
      </c>
      <c r="AH55" t="s">
        <v>46</v>
      </c>
    </row>
    <row r="56" spans="2:34" x14ac:dyDescent="0.25">
      <c r="B56" s="5" t="s">
        <v>66</v>
      </c>
      <c r="C56" s="5" t="s">
        <v>66</v>
      </c>
      <c r="D56" s="3">
        <v>2.36</v>
      </c>
      <c r="E56" s="3">
        <v>2.5100000000000001E-2</v>
      </c>
      <c r="F56" s="3">
        <v>0.2823</v>
      </c>
      <c r="G56" s="3">
        <v>55.6</v>
      </c>
      <c r="H56" s="3">
        <v>14.85</v>
      </c>
      <c r="I56" s="5" t="s">
        <v>66</v>
      </c>
      <c r="J56" s="3">
        <v>1.35</v>
      </c>
      <c r="K56" s="3">
        <v>5.95</v>
      </c>
      <c r="L56" s="5" t="s">
        <v>66</v>
      </c>
      <c r="M56" s="3">
        <v>20.39</v>
      </c>
      <c r="N56" s="3">
        <v>5.96E-2</v>
      </c>
      <c r="O56" s="3">
        <v>100.9032</v>
      </c>
      <c r="P56" t="s">
        <v>46</v>
      </c>
      <c r="T56" s="3">
        <f>_xlfn.STDEV.P(B62:B67)</f>
        <v>1.1275933072995173E-2</v>
      </c>
      <c r="U56" s="3">
        <f t="shared" ref="U56:V56" si="21">_xlfn.STDEV.P(C62:C67)</f>
        <v>2.7328292218058048E-2</v>
      </c>
      <c r="V56" s="3">
        <f t="shared" si="21"/>
        <v>1.4223855157992698E-2</v>
      </c>
      <c r="W56" s="3">
        <f t="shared" ref="W56" si="22">_xlfn.STDEV.P(E62:E67)</f>
        <v>0.71384911259702155</v>
      </c>
      <c r="X56" s="3">
        <f t="shared" ref="X56" si="23">_xlfn.STDEV.P(F62:F67)</f>
        <v>2.1296061190328654E-2</v>
      </c>
      <c r="Y56" s="3">
        <f t="shared" ref="Y56" si="24">_xlfn.STDEV.P(G62:G67)</f>
        <v>0.54144097862401563</v>
      </c>
      <c r="Z56" s="3">
        <f t="shared" ref="Z56" si="25">_xlfn.STDEV.P(H62:H67)</f>
        <v>0.21349603170915274</v>
      </c>
      <c r="AA56" s="3">
        <f t="shared" ref="AA56" si="26">_xlfn.STDEV.P(I62:I67)</f>
        <v>0.10629125734927042</v>
      </c>
      <c r="AB56" s="3">
        <f t="shared" ref="AB56" si="27">_xlfn.STDEV.P(J62:J67)</f>
        <v>0.15413047142671754</v>
      </c>
      <c r="AC56" s="3">
        <f t="shared" ref="AC56" si="28">_xlfn.STDEV.P(K62:K67)</f>
        <v>0.32636465631083478</v>
      </c>
      <c r="AD56" s="3">
        <f t="shared" ref="AD56" si="29">_xlfn.STDEV.P(L62:L67)</f>
        <v>3.1099450691826319E-2</v>
      </c>
      <c r="AE56" s="3">
        <f t="shared" ref="AE56" si="30">_xlfn.STDEV.P(M62:M67)</f>
        <v>2.4281062579714241E-2</v>
      </c>
      <c r="AF56" s="3">
        <f t="shared" ref="AF56" si="31">_xlfn.STDEV.P(N62:N67)</f>
        <v>7.5265428466343154E-2</v>
      </c>
      <c r="AH56" t="s">
        <v>47</v>
      </c>
    </row>
    <row r="57" spans="2:34" x14ac:dyDescent="0.25">
      <c r="B57" s="5" t="s">
        <v>66</v>
      </c>
      <c r="C57" s="5" t="s">
        <v>66</v>
      </c>
      <c r="D57" s="3">
        <v>2.2400000000000002</v>
      </c>
      <c r="E57" s="3">
        <v>3.95E-2</v>
      </c>
      <c r="F57" s="3">
        <v>0.33889999999999998</v>
      </c>
      <c r="G57" s="3">
        <v>55.39</v>
      </c>
      <c r="H57" s="3">
        <v>14.7</v>
      </c>
      <c r="I57" s="5" t="s">
        <v>66</v>
      </c>
      <c r="J57" s="3">
        <v>1.0928</v>
      </c>
      <c r="K57" s="3">
        <v>5.92</v>
      </c>
      <c r="L57" s="5" t="s">
        <v>66</v>
      </c>
      <c r="M57" s="3">
        <v>20.62</v>
      </c>
      <c r="N57" s="3">
        <v>0.13469999999999999</v>
      </c>
      <c r="O57" s="3">
        <v>100.47580000000001</v>
      </c>
      <c r="P57" t="s">
        <v>46</v>
      </c>
      <c r="T57" s="3">
        <f>_xlfn.STDEV.P(B68:B74)</f>
        <v>8.3587778620405215E-2</v>
      </c>
      <c r="U57" s="3">
        <f t="shared" ref="U57:V57" si="32">_xlfn.STDEV.P(C68:C74)</f>
        <v>2.854114108955489E-2</v>
      </c>
      <c r="V57" s="3">
        <f t="shared" si="32"/>
        <v>0.25324198397773462</v>
      </c>
      <c r="W57" s="3">
        <f t="shared" ref="W57" si="33">_xlfn.STDEV.P(E68:E74)</f>
        <v>0.41773929962235978</v>
      </c>
      <c r="X57" s="3">
        <f t="shared" ref="X57" si="34">_xlfn.STDEV.P(F68:F74)</f>
        <v>2.1260205232560954E-2</v>
      </c>
      <c r="Y57" s="3">
        <f t="shared" ref="Y57" si="35">_xlfn.STDEV.P(G68:G74)</f>
        <v>4.7551587453919506</v>
      </c>
      <c r="Z57" s="3">
        <f t="shared" ref="Z57" si="36">_xlfn.STDEV.P(H68:H74)</f>
        <v>6.6210588585333727E-2</v>
      </c>
      <c r="AA57" s="3">
        <f t="shared" ref="AA57" si="37">_xlfn.STDEV.P(I68:I74)</f>
        <v>5.5319174075614749E-2</v>
      </c>
      <c r="AB57" s="3">
        <f t="shared" ref="AB57" si="38">_xlfn.STDEV.P(J68:J74)</f>
        <v>4.8885388660516872E-2</v>
      </c>
      <c r="AC57" s="3">
        <f t="shared" ref="AC57" si="39">_xlfn.STDEV.P(K68:K74)</f>
        <v>1.2974244502404211</v>
      </c>
      <c r="AD57" s="3">
        <f t="shared" ref="AD57" si="40">_xlfn.STDEV.P(L68:L74)</f>
        <v>1.6882341940256843E-2</v>
      </c>
      <c r="AE57" s="3">
        <f t="shared" ref="AE57" si="41">_xlfn.STDEV.P(M68:M74)</f>
        <v>0.24090227674053979</v>
      </c>
      <c r="AF57" s="3">
        <f t="shared" ref="AF57" si="42">_xlfn.STDEV.P(N68:N74)</f>
        <v>3.6278553849178642E-2</v>
      </c>
      <c r="AH57" t="s">
        <v>48</v>
      </c>
    </row>
    <row r="58" spans="2:34" x14ac:dyDescent="0.25">
      <c r="B58" s="5" t="s">
        <v>66</v>
      </c>
      <c r="C58" s="5" t="s">
        <v>66</v>
      </c>
      <c r="D58" s="3">
        <v>2.08</v>
      </c>
      <c r="E58" s="3">
        <v>9.4000000000000004E-3</v>
      </c>
      <c r="F58" s="3">
        <v>0.61050000000000004</v>
      </c>
      <c r="G58" s="3">
        <v>55.22</v>
      </c>
      <c r="H58" s="3">
        <v>15.42</v>
      </c>
      <c r="I58" s="5" t="s">
        <v>66</v>
      </c>
      <c r="J58" s="3">
        <v>1.0139</v>
      </c>
      <c r="K58" s="3">
        <v>5.56</v>
      </c>
      <c r="L58" s="5" t="s">
        <v>66</v>
      </c>
      <c r="M58" s="3">
        <v>20.63</v>
      </c>
      <c r="N58" s="3">
        <v>6.4899999999999999E-2</v>
      </c>
      <c r="O58" s="3">
        <v>100.6086</v>
      </c>
      <c r="P58" t="s">
        <v>46</v>
      </c>
      <c r="T58" s="3"/>
      <c r="U58" s="3"/>
      <c r="V58" s="3">
        <f>_xlfn.STDEV.P(D75:D82)</f>
        <v>7.1859267843473046E-2</v>
      </c>
      <c r="W58" s="3">
        <f t="shared" ref="W58:AF58" si="43">_xlfn.STDEV.P(E75:E82)</f>
        <v>3.3403293250815855E-2</v>
      </c>
      <c r="X58" s="3">
        <f t="shared" si="43"/>
        <v>1.7384902753538782</v>
      </c>
      <c r="Y58" s="3">
        <f t="shared" si="43"/>
        <v>0.75609192562809424</v>
      </c>
      <c r="Z58" s="3">
        <f t="shared" si="43"/>
        <v>1.5636410833372341</v>
      </c>
      <c r="AA58" s="3"/>
      <c r="AB58" s="3">
        <f t="shared" si="43"/>
        <v>1.3061626765070209</v>
      </c>
      <c r="AC58" s="3">
        <f t="shared" si="43"/>
        <v>0.31143819611601892</v>
      </c>
      <c r="AD58" s="3"/>
      <c r="AE58" s="3">
        <f t="shared" si="43"/>
        <v>0.73841786103804352</v>
      </c>
      <c r="AF58" s="3">
        <f t="shared" si="43"/>
        <v>0.18869880100308004</v>
      </c>
      <c r="AH58" t="s">
        <v>49</v>
      </c>
    </row>
    <row r="59" spans="2:34" x14ac:dyDescent="0.25">
      <c r="B59" s="5" t="s">
        <v>66</v>
      </c>
      <c r="C59" s="5" t="s">
        <v>66</v>
      </c>
      <c r="D59" s="3">
        <v>2.93</v>
      </c>
      <c r="E59" s="3">
        <v>0.18920000000000001</v>
      </c>
      <c r="F59" s="3">
        <v>0.47560000000000002</v>
      </c>
      <c r="G59" s="3">
        <v>55.6</v>
      </c>
      <c r="H59" s="3">
        <v>12.77</v>
      </c>
      <c r="I59" s="5" t="s">
        <v>66</v>
      </c>
      <c r="J59" s="3">
        <v>1.1169</v>
      </c>
      <c r="K59" s="3">
        <v>8.14</v>
      </c>
      <c r="L59" s="5" t="s">
        <v>66</v>
      </c>
      <c r="M59" s="3">
        <v>19.239999999999998</v>
      </c>
      <c r="N59" s="3">
        <v>0.1232</v>
      </c>
      <c r="O59" s="3">
        <v>100.6208</v>
      </c>
      <c r="P59" t="s">
        <v>46</v>
      </c>
    </row>
    <row r="60" spans="2:34" x14ac:dyDescent="0.25">
      <c r="B60" s="5" t="s">
        <v>66</v>
      </c>
      <c r="C60" s="5" t="s">
        <v>66</v>
      </c>
      <c r="D60" s="3">
        <v>3.08</v>
      </c>
      <c r="E60" s="3">
        <v>0.12470000000000001</v>
      </c>
      <c r="F60" s="3">
        <v>0.51459999999999995</v>
      </c>
      <c r="G60" s="3">
        <v>55.26</v>
      </c>
      <c r="H60" s="3">
        <v>12.37</v>
      </c>
      <c r="I60" s="5" t="s">
        <v>66</v>
      </c>
      <c r="J60" s="3">
        <v>1.1837</v>
      </c>
      <c r="K60" s="3">
        <v>8.83</v>
      </c>
      <c r="L60" s="5" t="s">
        <v>66</v>
      </c>
      <c r="M60" s="3">
        <v>18.82</v>
      </c>
      <c r="N60" s="3">
        <v>0.14099999999999999</v>
      </c>
      <c r="O60" s="3">
        <v>100.324</v>
      </c>
      <c r="P60" t="s">
        <v>46</v>
      </c>
      <c r="S60" t="s">
        <v>120</v>
      </c>
      <c r="T60" s="3">
        <f>SQRT(T54^2+T55^2+T56^2+T57^2+T58^2)</f>
        <v>8.5881831355159685E-2</v>
      </c>
      <c r="U60" s="3">
        <f t="shared" ref="U60:AF60" si="44">SQRT(U54^2+U55^2+U56^2+U57^2+U58^2)</f>
        <v>0.10126983927016485</v>
      </c>
      <c r="V60" s="3">
        <f t="shared" si="44"/>
        <v>0.61676990229706796</v>
      </c>
      <c r="W60" s="3">
        <f t="shared" si="44"/>
        <v>1.0370823794362594</v>
      </c>
      <c r="X60" s="3">
        <f t="shared" si="44"/>
        <v>1.7469384536299435</v>
      </c>
      <c r="Y60" s="3">
        <f t="shared" si="44"/>
        <v>4.8982676188729997</v>
      </c>
      <c r="Z60" s="3">
        <f t="shared" si="44"/>
        <v>2.8346759665077075</v>
      </c>
      <c r="AA60" s="3">
        <f t="shared" si="44"/>
        <v>0.1597857773129987</v>
      </c>
      <c r="AB60" s="3">
        <f t="shared" si="44"/>
        <v>1.3802888326809648</v>
      </c>
      <c r="AC60" s="3">
        <f t="shared" si="44"/>
        <v>2.2844292828901707</v>
      </c>
      <c r="AD60" s="3">
        <f t="shared" si="44"/>
        <v>0.10105119506934747</v>
      </c>
      <c r="AE60" s="3">
        <f t="shared" si="44"/>
        <v>1.2157737009570386</v>
      </c>
      <c r="AF60" s="3">
        <f t="shared" si="44"/>
        <v>0.36181591054314571</v>
      </c>
    </row>
    <row r="61" spans="2:34" x14ac:dyDescent="0.25">
      <c r="B61" s="5" t="s">
        <v>66</v>
      </c>
      <c r="C61" s="5" t="s">
        <v>66</v>
      </c>
      <c r="D61" s="3">
        <v>3.11</v>
      </c>
      <c r="E61" s="3">
        <v>6.8900000000000003E-2</v>
      </c>
      <c r="F61" s="3">
        <v>0.63419999999999999</v>
      </c>
      <c r="G61" s="3">
        <v>55.43</v>
      </c>
      <c r="H61" s="3">
        <v>12.49</v>
      </c>
      <c r="I61" s="5" t="s">
        <v>66</v>
      </c>
      <c r="J61" s="3">
        <v>0.98960000000000004</v>
      </c>
      <c r="K61" s="3">
        <v>8.89</v>
      </c>
      <c r="L61" s="5" t="s">
        <v>66</v>
      </c>
      <c r="M61" s="3">
        <v>19.09</v>
      </c>
      <c r="N61" s="3">
        <v>0.22090000000000001</v>
      </c>
      <c r="O61" s="3">
        <v>100.9235</v>
      </c>
      <c r="P61" t="s">
        <v>46</v>
      </c>
    </row>
    <row r="62" spans="2:34" x14ac:dyDescent="0.25">
      <c r="B62" s="3">
        <v>4.3799999999999999E-2</v>
      </c>
      <c r="C62" s="3">
        <v>0.2412</v>
      </c>
      <c r="D62" s="3">
        <v>0.16500000000000001</v>
      </c>
      <c r="E62" s="3">
        <v>10.29</v>
      </c>
      <c r="F62" s="3">
        <v>7.5899999999999995E-2</v>
      </c>
      <c r="G62" s="3">
        <v>49.21</v>
      </c>
      <c r="H62" s="3">
        <v>5.46</v>
      </c>
      <c r="I62" s="3">
        <v>0.49569999999999997</v>
      </c>
      <c r="J62" s="3">
        <v>0.46160000000000001</v>
      </c>
      <c r="K62" s="3">
        <v>27.07</v>
      </c>
      <c r="L62" s="3">
        <v>7.51E-2</v>
      </c>
      <c r="M62" s="3">
        <v>7.0000000000000007E-2</v>
      </c>
      <c r="N62" s="3">
        <v>0.94020000000000004</v>
      </c>
      <c r="O62" s="3">
        <v>94.598600000000005</v>
      </c>
      <c r="P62" t="s">
        <v>47</v>
      </c>
    </row>
    <row r="63" spans="2:34" x14ac:dyDescent="0.25">
      <c r="B63" s="3">
        <v>5.04E-2</v>
      </c>
      <c r="C63" s="3">
        <v>0.28260000000000002</v>
      </c>
      <c r="D63" s="3">
        <v>0.191</v>
      </c>
      <c r="E63" s="3">
        <v>10.38</v>
      </c>
      <c r="F63" s="3">
        <v>4.5199999999999997E-2</v>
      </c>
      <c r="G63" s="3">
        <v>50.23</v>
      </c>
      <c r="H63" s="3">
        <v>5.78</v>
      </c>
      <c r="I63" s="3">
        <v>0.53600000000000003</v>
      </c>
      <c r="J63" s="3">
        <v>0.44550000000000001</v>
      </c>
      <c r="K63" s="3">
        <v>27.1</v>
      </c>
      <c r="L63" s="3">
        <v>5.8000000000000003E-2</v>
      </c>
      <c r="M63" s="3">
        <v>7.4800000000000005E-2</v>
      </c>
      <c r="N63" s="3">
        <v>0.97670000000000001</v>
      </c>
      <c r="O63" s="3">
        <v>96.150300000000001</v>
      </c>
      <c r="P63" t="s">
        <v>47</v>
      </c>
    </row>
    <row r="64" spans="2:34" x14ac:dyDescent="0.25">
      <c r="B64" s="3">
        <v>3.9100000000000003E-2</v>
      </c>
      <c r="C64" s="3">
        <v>0.223</v>
      </c>
      <c r="D64" s="3">
        <v>0.16769999999999999</v>
      </c>
      <c r="E64" s="3">
        <v>10</v>
      </c>
      <c r="F64" s="3">
        <v>7.4999999999999997E-3</v>
      </c>
      <c r="G64" s="3">
        <v>50.36</v>
      </c>
      <c r="H64" s="3">
        <v>5.47</v>
      </c>
      <c r="I64" s="3">
        <v>0.37109999999999999</v>
      </c>
      <c r="J64" s="3">
        <v>0.3599</v>
      </c>
      <c r="K64" s="3">
        <v>26.98</v>
      </c>
      <c r="L64" s="3">
        <v>8.5300000000000001E-2</v>
      </c>
      <c r="M64" s="3">
        <v>6.0199999999999997E-2</v>
      </c>
      <c r="N64" s="3">
        <v>0.90910000000000002</v>
      </c>
      <c r="O64" s="3">
        <v>95.033000000000001</v>
      </c>
      <c r="P64" t="s">
        <v>47</v>
      </c>
    </row>
    <row r="65" spans="2:16" x14ac:dyDescent="0.25">
      <c r="B65" s="3">
        <v>6.7100000000000007E-2</v>
      </c>
      <c r="C65" s="3">
        <v>0.28949999999999998</v>
      </c>
      <c r="D65" s="3">
        <v>0.19289999999999999</v>
      </c>
      <c r="E65" s="3">
        <v>10.31</v>
      </c>
      <c r="F65" s="3">
        <v>4.6699999999999998E-2</v>
      </c>
      <c r="G65" s="3">
        <v>49.38</v>
      </c>
      <c r="H65" s="3">
        <v>5.21</v>
      </c>
      <c r="I65" s="3">
        <v>0.52280000000000004</v>
      </c>
      <c r="J65" s="3">
        <v>0.78480000000000005</v>
      </c>
      <c r="K65" s="3">
        <v>26.31</v>
      </c>
      <c r="L65" s="3">
        <v>0.1346</v>
      </c>
      <c r="M65" s="3">
        <v>0.1124</v>
      </c>
      <c r="N65" s="3">
        <v>1.0806</v>
      </c>
      <c r="O65" s="3">
        <v>94.441400000000002</v>
      </c>
      <c r="P65" t="s">
        <v>47</v>
      </c>
    </row>
    <row r="66" spans="2:16" x14ac:dyDescent="0.25">
      <c r="B66" s="3">
        <v>4.19E-2</v>
      </c>
      <c r="C66" s="3">
        <v>0.22459999999999999</v>
      </c>
      <c r="D66" s="3">
        <v>0.20399999999999999</v>
      </c>
      <c r="E66" s="3">
        <v>10.35</v>
      </c>
      <c r="F66" s="3">
        <v>2.3599999999999999E-2</v>
      </c>
      <c r="G66" s="3">
        <v>48.88</v>
      </c>
      <c r="H66" s="3">
        <v>5.38</v>
      </c>
      <c r="I66" s="3">
        <v>0.64029999999999998</v>
      </c>
      <c r="J66" s="3">
        <v>0.7198</v>
      </c>
      <c r="K66" s="3">
        <v>27.39</v>
      </c>
      <c r="L66" s="3">
        <v>7.8299999999999995E-2</v>
      </c>
      <c r="M66" s="3">
        <v>7.0699999999999999E-2</v>
      </c>
      <c r="N66" s="3">
        <v>1.1112</v>
      </c>
      <c r="O66" s="3">
        <v>95.114500000000007</v>
      </c>
      <c r="P66" t="s">
        <v>47</v>
      </c>
    </row>
    <row r="67" spans="2:16" x14ac:dyDescent="0.25">
      <c r="B67" s="3">
        <v>6.6100000000000006E-2</v>
      </c>
      <c r="C67" s="3">
        <v>0.27489999999999998</v>
      </c>
      <c r="D67" s="3">
        <v>0.1757</v>
      </c>
      <c r="E67" s="3">
        <v>8.3800000000000008</v>
      </c>
      <c r="F67" s="3">
        <v>4.6300000000000001E-2</v>
      </c>
      <c r="G67" s="3">
        <v>49.33</v>
      </c>
      <c r="H67" s="3">
        <v>5.81</v>
      </c>
      <c r="I67" s="3">
        <v>0.32179999999999997</v>
      </c>
      <c r="J67" s="3">
        <v>0.62180000000000002</v>
      </c>
      <c r="K67" s="3">
        <v>26.96</v>
      </c>
      <c r="L67" s="3">
        <v>0.14080000000000001</v>
      </c>
      <c r="M67" s="3">
        <v>0.1255</v>
      </c>
      <c r="N67" s="3">
        <v>0.94550000000000001</v>
      </c>
      <c r="O67" s="3">
        <v>93.198499999999996</v>
      </c>
      <c r="P67" t="s">
        <v>47</v>
      </c>
    </row>
    <row r="68" spans="2:16" x14ac:dyDescent="0.25">
      <c r="B68" s="3">
        <v>0.1084</v>
      </c>
      <c r="C68" s="3">
        <v>0.24349999999999999</v>
      </c>
      <c r="D68" s="3">
        <v>0.93530000000000002</v>
      </c>
      <c r="E68" s="3">
        <v>4.7300000000000004</v>
      </c>
      <c r="F68" s="3">
        <v>0</v>
      </c>
      <c r="G68" s="3">
        <v>63.3</v>
      </c>
      <c r="H68" s="3">
        <v>0.16</v>
      </c>
      <c r="I68" s="3">
        <v>0.37080000000000002</v>
      </c>
      <c r="J68" s="3">
        <v>0.19769999999999999</v>
      </c>
      <c r="K68" s="3">
        <v>11.77</v>
      </c>
      <c r="L68" s="3">
        <v>2.4E-2</v>
      </c>
      <c r="M68" s="3">
        <v>1.5</v>
      </c>
      <c r="N68" s="3">
        <v>0.16969999999999999</v>
      </c>
      <c r="O68" s="3">
        <v>83.509500000000003</v>
      </c>
      <c r="P68" t="s">
        <v>48</v>
      </c>
    </row>
    <row r="69" spans="2:16" x14ac:dyDescent="0.25">
      <c r="B69" s="3">
        <v>0.13100000000000001</v>
      </c>
      <c r="C69" s="3">
        <v>0.31780000000000003</v>
      </c>
      <c r="D69" s="3">
        <v>0.45400000000000001</v>
      </c>
      <c r="E69" s="3">
        <v>4.5</v>
      </c>
      <c r="F69" s="3">
        <v>5.16E-2</v>
      </c>
      <c r="G69" s="3">
        <v>66.010000000000005</v>
      </c>
      <c r="H69" s="3">
        <v>1.9699999999999999E-2</v>
      </c>
      <c r="I69" s="3">
        <v>0.26040000000000002</v>
      </c>
      <c r="J69" s="3">
        <v>0.20419999999999999</v>
      </c>
      <c r="K69" s="3">
        <v>12.55</v>
      </c>
      <c r="L69" s="3">
        <v>1.2800000000000001E-2</v>
      </c>
      <c r="M69" s="3">
        <v>1.0205</v>
      </c>
      <c r="N69" s="3">
        <v>0.25890000000000002</v>
      </c>
      <c r="O69" s="3">
        <v>85.790999999999997</v>
      </c>
      <c r="P69" t="s">
        <v>48</v>
      </c>
    </row>
    <row r="70" spans="2:16" x14ac:dyDescent="0.25">
      <c r="B70" s="3">
        <v>0.10680000000000001</v>
      </c>
      <c r="C70" s="3">
        <v>0.32490000000000002</v>
      </c>
      <c r="D70" s="3">
        <v>0.61209999999999998</v>
      </c>
      <c r="E70" s="3">
        <v>4.01</v>
      </c>
      <c r="F70" s="3">
        <v>0.05</v>
      </c>
      <c r="G70" s="3">
        <v>68.680000000000007</v>
      </c>
      <c r="H70" s="3">
        <v>8.9800000000000005E-2</v>
      </c>
      <c r="I70" s="3">
        <v>0.34970000000000001</v>
      </c>
      <c r="J70" s="3">
        <v>0.1447</v>
      </c>
      <c r="K70" s="3">
        <v>13.63</v>
      </c>
      <c r="L70" s="3">
        <v>0</v>
      </c>
      <c r="M70" s="3">
        <v>1.1766000000000001</v>
      </c>
      <c r="N70" s="3">
        <v>0.27529999999999999</v>
      </c>
      <c r="O70" s="3">
        <v>89.4499</v>
      </c>
      <c r="P70" t="s">
        <v>48</v>
      </c>
    </row>
    <row r="71" spans="2:16" x14ac:dyDescent="0.25">
      <c r="B71" s="3">
        <v>0.1265</v>
      </c>
      <c r="C71" s="3">
        <v>0.26479999999999998</v>
      </c>
      <c r="D71" s="3">
        <v>1.1478999999999999</v>
      </c>
      <c r="E71" s="3">
        <v>5.12</v>
      </c>
      <c r="F71" s="3">
        <v>1.5599999999999999E-2</v>
      </c>
      <c r="G71" s="3">
        <v>66.72</v>
      </c>
      <c r="H71" s="3">
        <v>0.21440000000000001</v>
      </c>
      <c r="I71" s="3">
        <v>0.32979999999999998</v>
      </c>
      <c r="J71" s="3">
        <v>0.17730000000000001</v>
      </c>
      <c r="K71" s="3">
        <v>13.94</v>
      </c>
      <c r="L71" s="3">
        <v>0</v>
      </c>
      <c r="M71" s="3">
        <v>1.45</v>
      </c>
      <c r="N71" s="3">
        <v>0.2077</v>
      </c>
      <c r="O71" s="3">
        <v>89.714100000000002</v>
      </c>
      <c r="P71" t="s">
        <v>48</v>
      </c>
    </row>
    <row r="72" spans="2:16" x14ac:dyDescent="0.25">
      <c r="B72" s="3">
        <v>0.1033</v>
      </c>
      <c r="C72" s="3">
        <v>0.31390000000000001</v>
      </c>
      <c r="D72" s="3">
        <v>0.97950000000000004</v>
      </c>
      <c r="E72" s="3">
        <v>5.2</v>
      </c>
      <c r="F72" s="3">
        <v>0</v>
      </c>
      <c r="G72" s="3">
        <v>65.349999999999994</v>
      </c>
      <c r="H72" s="3">
        <v>5.5399999999999998E-2</v>
      </c>
      <c r="I72" s="3">
        <v>0.33090000000000003</v>
      </c>
      <c r="J72" s="3">
        <v>7.5200000000000003E-2</v>
      </c>
      <c r="K72" s="3">
        <v>12.03</v>
      </c>
      <c r="L72" s="3">
        <v>0</v>
      </c>
      <c r="M72" s="3">
        <v>0.88049999999999995</v>
      </c>
      <c r="N72" s="3">
        <v>0.1787</v>
      </c>
      <c r="O72" s="3">
        <v>85.497500000000002</v>
      </c>
      <c r="P72" t="s">
        <v>48</v>
      </c>
    </row>
    <row r="73" spans="2:16" x14ac:dyDescent="0.25">
      <c r="B73" s="3">
        <v>0.19550000000000001</v>
      </c>
      <c r="C73" s="3">
        <v>0.30380000000000001</v>
      </c>
      <c r="D73" s="3">
        <v>0.85929999999999995</v>
      </c>
      <c r="E73" s="3">
        <v>4.22</v>
      </c>
      <c r="F73" s="3">
        <v>1.21E-2</v>
      </c>
      <c r="G73" s="3">
        <v>53.27</v>
      </c>
      <c r="H73" s="3">
        <v>9.8599999999999993E-2</v>
      </c>
      <c r="I73" s="3">
        <v>0.3498</v>
      </c>
      <c r="J73" s="3">
        <v>9.7600000000000006E-2</v>
      </c>
      <c r="K73" s="3">
        <v>10.19</v>
      </c>
      <c r="L73" s="3">
        <v>0</v>
      </c>
      <c r="M73" s="3">
        <v>0.83350000000000002</v>
      </c>
      <c r="N73" s="3">
        <v>0.21990000000000001</v>
      </c>
      <c r="O73" s="3">
        <v>70.650199999999998</v>
      </c>
      <c r="P73" t="s">
        <v>48</v>
      </c>
    </row>
    <row r="74" spans="2:16" x14ac:dyDescent="0.25">
      <c r="B74" s="3">
        <v>0.3523</v>
      </c>
      <c r="C74" s="3">
        <v>0.27639999999999998</v>
      </c>
      <c r="D74" s="3">
        <v>1.2128000000000001</v>
      </c>
      <c r="E74" s="3">
        <v>4.93</v>
      </c>
      <c r="F74" s="3">
        <v>0</v>
      </c>
      <c r="G74" s="3">
        <v>66.86</v>
      </c>
      <c r="H74" s="3">
        <v>2.4799999999999999E-2</v>
      </c>
      <c r="I74" s="3">
        <v>0.46039999999999998</v>
      </c>
      <c r="J74" s="3">
        <v>9.6500000000000002E-2</v>
      </c>
      <c r="K74" s="3">
        <v>14.05</v>
      </c>
      <c r="L74" s="3">
        <v>4.7699999999999999E-2</v>
      </c>
      <c r="M74" s="3">
        <v>1.2093</v>
      </c>
      <c r="N74" s="3">
        <v>0.2006</v>
      </c>
      <c r="O74" s="3">
        <v>89.7209</v>
      </c>
      <c r="P74" t="s">
        <v>48</v>
      </c>
    </row>
    <row r="75" spans="2:16" x14ac:dyDescent="0.25">
      <c r="B75" s="5" t="s">
        <v>66</v>
      </c>
      <c r="C75" s="5" t="s">
        <v>66</v>
      </c>
      <c r="D75" s="3">
        <v>8.5199999999999998E-2</v>
      </c>
      <c r="E75" s="3">
        <v>6.8999999999999999E-3</v>
      </c>
      <c r="F75" s="3">
        <v>3.02</v>
      </c>
      <c r="G75" s="3">
        <v>41.44</v>
      </c>
      <c r="H75" s="3">
        <v>11.3</v>
      </c>
      <c r="I75" s="5" t="s">
        <v>66</v>
      </c>
      <c r="J75" s="3">
        <v>9.81</v>
      </c>
      <c r="K75" s="3">
        <v>22.55</v>
      </c>
      <c r="L75" s="5" t="s">
        <v>66</v>
      </c>
      <c r="M75" s="3">
        <v>12.89</v>
      </c>
      <c r="N75" s="3">
        <v>0.58579999999999999</v>
      </c>
      <c r="O75" s="3">
        <v>101.6878</v>
      </c>
      <c r="P75" t="s">
        <v>49</v>
      </c>
    </row>
    <row r="76" spans="2:16" x14ac:dyDescent="0.25">
      <c r="B76" s="5" t="s">
        <v>66</v>
      </c>
      <c r="C76" s="5" t="s">
        <v>66</v>
      </c>
      <c r="D76" s="3">
        <v>9.6000000000000002E-2</v>
      </c>
      <c r="E76" s="3">
        <v>3.8999999999999998E-3</v>
      </c>
      <c r="F76" s="3">
        <v>6.86</v>
      </c>
      <c r="G76" s="3">
        <v>39.659999999999997</v>
      </c>
      <c r="H76" s="3">
        <v>6.92</v>
      </c>
      <c r="I76" s="5" t="s">
        <v>66</v>
      </c>
      <c r="J76" s="3">
        <v>11.48</v>
      </c>
      <c r="K76" s="3">
        <v>21.78</v>
      </c>
      <c r="L76" s="5" t="s">
        <v>66</v>
      </c>
      <c r="M76" s="3">
        <v>13.77</v>
      </c>
      <c r="N76" s="3">
        <v>0.97060000000000002</v>
      </c>
      <c r="O76" s="3">
        <v>101.54040000000001</v>
      </c>
      <c r="P76" t="s">
        <v>49</v>
      </c>
    </row>
    <row r="77" spans="2:16" x14ac:dyDescent="0.25">
      <c r="B77" s="5" t="s">
        <v>66</v>
      </c>
      <c r="C77" s="5" t="s">
        <v>66</v>
      </c>
      <c r="D77" s="3">
        <v>0.1061</v>
      </c>
      <c r="E77" s="3">
        <v>3.7199999999999997E-2</v>
      </c>
      <c r="F77" s="3">
        <v>6.75</v>
      </c>
      <c r="G77" s="3">
        <v>40.450000000000003</v>
      </c>
      <c r="H77" s="3">
        <v>8.48</v>
      </c>
      <c r="I77" s="5" t="s">
        <v>66</v>
      </c>
      <c r="J77" s="3">
        <v>6.74</v>
      </c>
      <c r="K77" s="3">
        <v>22.51</v>
      </c>
      <c r="L77" s="5" t="s">
        <v>66</v>
      </c>
      <c r="M77" s="3">
        <v>15.2</v>
      </c>
      <c r="N77" s="3">
        <v>0.99890000000000001</v>
      </c>
      <c r="O77" s="3">
        <v>101.27209999999999</v>
      </c>
      <c r="P77" t="s">
        <v>49</v>
      </c>
    </row>
    <row r="78" spans="2:16" x14ac:dyDescent="0.25">
      <c r="B78" s="5" t="s">
        <v>66</v>
      </c>
      <c r="C78" s="5" t="s">
        <v>66</v>
      </c>
      <c r="D78" s="3">
        <v>6.7500000000000004E-2</v>
      </c>
      <c r="E78" s="3">
        <v>7.9500000000000001E-2</v>
      </c>
      <c r="F78" s="3">
        <v>4.3499999999999996</v>
      </c>
      <c r="G78" s="3">
        <v>41.4</v>
      </c>
      <c r="H78" s="3">
        <v>10.43</v>
      </c>
      <c r="I78" s="5" t="s">
        <v>66</v>
      </c>
      <c r="J78" s="3">
        <v>9.16</v>
      </c>
      <c r="K78" s="3">
        <v>22.44</v>
      </c>
      <c r="L78" s="5" t="s">
        <v>66</v>
      </c>
      <c r="M78" s="3">
        <v>13.19</v>
      </c>
      <c r="N78" s="3">
        <v>0.65710000000000002</v>
      </c>
      <c r="O78" s="3">
        <v>101.774</v>
      </c>
      <c r="P78" t="s">
        <v>49</v>
      </c>
    </row>
    <row r="79" spans="2:16" x14ac:dyDescent="0.25">
      <c r="B79" s="5" t="s">
        <v>66</v>
      </c>
      <c r="C79" s="5" t="s">
        <v>66</v>
      </c>
      <c r="D79" s="3">
        <v>0.30620000000000003</v>
      </c>
      <c r="E79" s="3">
        <v>4.8999999999999998E-3</v>
      </c>
      <c r="F79" s="3">
        <v>2.75</v>
      </c>
      <c r="G79" s="3">
        <v>42.3</v>
      </c>
      <c r="H79" s="3">
        <v>11.51</v>
      </c>
      <c r="I79" s="5" t="s">
        <v>66</v>
      </c>
      <c r="J79" s="3">
        <v>9.4700000000000006</v>
      </c>
      <c r="K79" s="3">
        <v>21.97</v>
      </c>
      <c r="L79" s="5" t="s">
        <v>66</v>
      </c>
      <c r="M79" s="3">
        <v>13.13</v>
      </c>
      <c r="N79" s="3">
        <v>0.50860000000000005</v>
      </c>
      <c r="O79" s="3">
        <v>101.94970000000001</v>
      </c>
      <c r="P79" t="s">
        <v>49</v>
      </c>
    </row>
    <row r="80" spans="2:16" x14ac:dyDescent="0.25">
      <c r="B80" s="5" t="s">
        <v>66</v>
      </c>
      <c r="C80" s="5" t="s">
        <v>66</v>
      </c>
      <c r="D80" s="3">
        <v>0.1067</v>
      </c>
      <c r="E80" s="3">
        <v>9.4200000000000006E-2</v>
      </c>
      <c r="F80" s="3">
        <v>3.11</v>
      </c>
      <c r="G80" s="3">
        <v>41.69</v>
      </c>
      <c r="H80" s="3">
        <v>10.84</v>
      </c>
      <c r="I80" s="5" t="s">
        <v>66</v>
      </c>
      <c r="J80" s="3">
        <v>9.99</v>
      </c>
      <c r="K80" s="3">
        <v>22.59</v>
      </c>
      <c r="L80" s="5" t="s">
        <v>66</v>
      </c>
      <c r="M80" s="3">
        <v>12.99</v>
      </c>
      <c r="N80" s="3">
        <v>0.56189999999999996</v>
      </c>
      <c r="O80" s="3">
        <v>101.9727</v>
      </c>
      <c r="P80" t="s">
        <v>49</v>
      </c>
    </row>
    <row r="81" spans="1:16" x14ac:dyDescent="0.25">
      <c r="B81" s="5" t="s">
        <v>66</v>
      </c>
      <c r="C81" s="5" t="s">
        <v>66</v>
      </c>
      <c r="D81" s="3">
        <v>8.0799999999999997E-2</v>
      </c>
      <c r="E81" s="3">
        <v>1.3100000000000001E-2</v>
      </c>
      <c r="F81" s="3">
        <v>3.32</v>
      </c>
      <c r="G81" s="3">
        <v>41.16</v>
      </c>
      <c r="H81" s="3">
        <v>11.33</v>
      </c>
      <c r="I81" s="5" t="s">
        <v>66</v>
      </c>
      <c r="J81" s="3">
        <v>9.4</v>
      </c>
      <c r="K81" s="3">
        <v>22.72</v>
      </c>
      <c r="L81" s="5" t="s">
        <v>66</v>
      </c>
      <c r="M81" s="3">
        <v>12.96</v>
      </c>
      <c r="N81" s="3">
        <v>0.5907</v>
      </c>
      <c r="O81" s="3">
        <v>101.5745</v>
      </c>
      <c r="P81" t="s">
        <v>49</v>
      </c>
    </row>
    <row r="82" spans="1:16" x14ac:dyDescent="0.25">
      <c r="B82" s="5" t="s">
        <v>66</v>
      </c>
      <c r="C82" s="5" t="s">
        <v>66</v>
      </c>
      <c r="D82" s="3">
        <v>0.1061</v>
      </c>
      <c r="E82" s="3">
        <v>5.2699999999999997E-2</v>
      </c>
      <c r="F82" s="3">
        <v>1.87</v>
      </c>
      <c r="G82" s="3">
        <v>41.5</v>
      </c>
      <c r="H82" s="3">
        <v>11.3</v>
      </c>
      <c r="I82" s="5" t="s">
        <v>66</v>
      </c>
      <c r="J82" s="3">
        <v>10.82</v>
      </c>
      <c r="K82" s="3">
        <v>22.58</v>
      </c>
      <c r="L82" s="5" t="s">
        <v>66</v>
      </c>
      <c r="M82" s="3">
        <v>12.9</v>
      </c>
      <c r="N82" s="3">
        <v>0.48280000000000001</v>
      </c>
      <c r="O82" s="3">
        <v>101.61150000000001</v>
      </c>
      <c r="P82" t="s">
        <v>49</v>
      </c>
    </row>
    <row r="84" spans="1:16" ht="18.75" x14ac:dyDescent="0.3">
      <c r="A84" s="55" t="s">
        <v>68</v>
      </c>
    </row>
    <row r="85" spans="1:16" x14ac:dyDescent="0.25">
      <c r="B85" t="s">
        <v>31</v>
      </c>
      <c r="C85" t="s">
        <v>29</v>
      </c>
      <c r="D85" t="s">
        <v>17</v>
      </c>
      <c r="E85" t="s">
        <v>18</v>
      </c>
      <c r="F85" t="s">
        <v>24</v>
      </c>
      <c r="G85" t="s">
        <v>23</v>
      </c>
      <c r="H85" t="s">
        <v>21</v>
      </c>
      <c r="I85" t="s">
        <v>30</v>
      </c>
      <c r="J85" t="s">
        <v>20</v>
      </c>
      <c r="K85" t="s">
        <v>25</v>
      </c>
      <c r="L85" t="s">
        <v>32</v>
      </c>
      <c r="M85" t="s">
        <v>22</v>
      </c>
      <c r="N85" t="s">
        <v>19</v>
      </c>
      <c r="O85" t="s">
        <v>26</v>
      </c>
      <c r="P85" t="s">
        <v>33</v>
      </c>
    </row>
    <row r="86" spans="1:16" x14ac:dyDescent="0.25">
      <c r="B86" s="3">
        <v>0.27650000000000002</v>
      </c>
      <c r="C86" s="3">
        <v>0.37880000000000003</v>
      </c>
      <c r="D86" s="3">
        <v>0.54479999999999995</v>
      </c>
      <c r="E86" s="3">
        <v>9.5399999999999991</v>
      </c>
      <c r="F86" s="3">
        <v>9.0499999999999997E-2</v>
      </c>
      <c r="G86" s="3">
        <v>41.46</v>
      </c>
      <c r="H86" s="3">
        <v>24.47</v>
      </c>
      <c r="I86" s="3">
        <v>0.39910000000000001</v>
      </c>
      <c r="J86" s="3">
        <v>3.48</v>
      </c>
      <c r="K86" s="3">
        <v>13.99</v>
      </c>
      <c r="L86" s="3">
        <v>4.2799999999999998E-2</v>
      </c>
      <c r="M86" s="3">
        <v>7.0900000000000005E-2</v>
      </c>
      <c r="N86" s="3">
        <v>1.3619000000000001</v>
      </c>
      <c r="O86" s="3">
        <v>96.105400000000003</v>
      </c>
      <c r="P86" t="s">
        <v>45</v>
      </c>
    </row>
    <row r="87" spans="1:16" x14ac:dyDescent="0.25">
      <c r="B87" s="3">
        <v>0.1951</v>
      </c>
      <c r="C87" s="3">
        <v>0.38090000000000002</v>
      </c>
      <c r="D87" s="3">
        <v>0.48470000000000002</v>
      </c>
      <c r="E87" s="3">
        <v>9.4700000000000006</v>
      </c>
      <c r="F87" s="3">
        <v>9.06E-2</v>
      </c>
      <c r="G87" s="3">
        <v>41.56</v>
      </c>
      <c r="H87" s="3">
        <v>24.27</v>
      </c>
      <c r="I87" s="3">
        <v>0.26190000000000002</v>
      </c>
      <c r="J87" s="3">
        <v>3.4</v>
      </c>
      <c r="K87" s="3">
        <v>13.66</v>
      </c>
      <c r="L87" s="3">
        <v>6.4000000000000003E-3</v>
      </c>
      <c r="M87" s="3">
        <v>0.1154</v>
      </c>
      <c r="N87" s="3">
        <v>1.2618</v>
      </c>
      <c r="O87" s="3">
        <v>95.156899999999993</v>
      </c>
      <c r="P87" t="s">
        <v>45</v>
      </c>
    </row>
    <row r="88" spans="1:16" x14ac:dyDescent="0.25">
      <c r="B88" s="3">
        <v>0.1636</v>
      </c>
      <c r="C88" s="3">
        <v>0.3725</v>
      </c>
      <c r="D88" s="3">
        <v>0.6321</v>
      </c>
      <c r="E88" s="3">
        <v>9.3800000000000008</v>
      </c>
      <c r="F88" s="3">
        <v>0.13750000000000001</v>
      </c>
      <c r="G88" s="3">
        <v>41.95</v>
      </c>
      <c r="H88" s="3">
        <v>24.47</v>
      </c>
      <c r="I88" s="3">
        <v>0.22239999999999999</v>
      </c>
      <c r="J88" s="3">
        <v>3.61</v>
      </c>
      <c r="K88" s="3">
        <v>14.1</v>
      </c>
      <c r="L88" s="3">
        <v>6.0900000000000003E-2</v>
      </c>
      <c r="M88" s="3">
        <v>0.1502</v>
      </c>
      <c r="N88" s="3">
        <v>1.2654000000000001</v>
      </c>
      <c r="O88" s="3">
        <v>96.514600000000002</v>
      </c>
      <c r="P88" t="s">
        <v>45</v>
      </c>
    </row>
    <row r="89" spans="1:16" x14ac:dyDescent="0.25">
      <c r="B89" s="3">
        <v>0.23169999999999999</v>
      </c>
      <c r="C89" s="3">
        <v>0.40429999999999999</v>
      </c>
      <c r="D89" s="3">
        <v>0.76290000000000002</v>
      </c>
      <c r="E89" s="3">
        <v>9.51</v>
      </c>
      <c r="F89" s="3">
        <v>0.1053</v>
      </c>
      <c r="G89" s="3">
        <v>40.43</v>
      </c>
      <c r="H89" s="3">
        <v>24</v>
      </c>
      <c r="I89" s="3">
        <v>0.25900000000000001</v>
      </c>
      <c r="J89" s="3">
        <v>3.67</v>
      </c>
      <c r="K89" s="3">
        <v>14.21</v>
      </c>
      <c r="L89" s="3">
        <v>4.36E-2</v>
      </c>
      <c r="M89" s="3">
        <v>0.1139</v>
      </c>
      <c r="N89" s="3">
        <v>1.3802000000000001</v>
      </c>
      <c r="O89" s="3">
        <v>95.120999999999995</v>
      </c>
      <c r="P89" t="s">
        <v>45</v>
      </c>
    </row>
    <row r="90" spans="1:16" x14ac:dyDescent="0.25">
      <c r="B90" s="3">
        <v>0.1366</v>
      </c>
      <c r="C90" s="3">
        <v>0.35830000000000001</v>
      </c>
      <c r="D90" s="3">
        <v>0.5675</v>
      </c>
      <c r="E90" s="3">
        <v>9.5</v>
      </c>
      <c r="F90" s="3">
        <v>9.9199999999999997E-2</v>
      </c>
      <c r="G90" s="3">
        <v>41.45</v>
      </c>
      <c r="H90" s="3">
        <v>23.73</v>
      </c>
      <c r="I90" s="3">
        <v>4.4400000000000002E-2</v>
      </c>
      <c r="J90" s="3">
        <v>3.65</v>
      </c>
      <c r="K90" s="3">
        <v>13.62</v>
      </c>
      <c r="L90" s="3">
        <v>0</v>
      </c>
      <c r="M90" s="3">
        <v>0.13239999999999999</v>
      </c>
      <c r="N90" s="3">
        <v>1.1871</v>
      </c>
      <c r="O90" s="3">
        <v>94.4756</v>
      </c>
      <c r="P90" t="s">
        <v>45</v>
      </c>
    </row>
    <row r="91" spans="1:16" x14ac:dyDescent="0.25">
      <c r="B91" s="3">
        <v>7.3700000000000002E-2</v>
      </c>
      <c r="C91" s="3">
        <v>0.33450000000000002</v>
      </c>
      <c r="D91" s="3">
        <v>0.37090000000000001</v>
      </c>
      <c r="E91" s="3">
        <v>9.6999999999999993</v>
      </c>
      <c r="F91" s="3">
        <v>6.3100000000000003E-2</v>
      </c>
      <c r="G91" s="3">
        <v>41.6</v>
      </c>
      <c r="H91" s="3">
        <v>24.17</v>
      </c>
      <c r="I91" s="3">
        <v>0.4128</v>
      </c>
      <c r="J91" s="3">
        <v>3.66</v>
      </c>
      <c r="K91" s="3">
        <v>14.92</v>
      </c>
      <c r="L91" s="3">
        <v>4.41E-2</v>
      </c>
      <c r="M91" s="3">
        <v>4.8800000000000003E-2</v>
      </c>
      <c r="N91" s="3">
        <v>1.5973999999999999</v>
      </c>
      <c r="O91" s="3">
        <v>96.9953</v>
      </c>
      <c r="P91" t="s">
        <v>45</v>
      </c>
    </row>
    <row r="92" spans="1:16" x14ac:dyDescent="0.25">
      <c r="B92" s="3">
        <v>0.14530000000000001</v>
      </c>
      <c r="C92" s="3">
        <v>0.3503</v>
      </c>
      <c r="D92" s="3">
        <v>0.53190000000000004</v>
      </c>
      <c r="E92" s="3">
        <v>9.61</v>
      </c>
      <c r="F92" s="3">
        <v>0.159</v>
      </c>
      <c r="G92" s="3">
        <v>40.76</v>
      </c>
      <c r="H92" s="3">
        <v>23.88</v>
      </c>
      <c r="I92" s="3">
        <v>0.1163</v>
      </c>
      <c r="J92" s="3">
        <v>3.66</v>
      </c>
      <c r="K92" s="3">
        <v>14.21</v>
      </c>
      <c r="L92" s="3">
        <v>4.3499999999999997E-2</v>
      </c>
      <c r="M92" s="3">
        <v>0.1085</v>
      </c>
      <c r="N92" s="3">
        <v>1.3644000000000001</v>
      </c>
      <c r="O92" s="3">
        <v>94.939300000000003</v>
      </c>
      <c r="P92" t="s">
        <v>45</v>
      </c>
    </row>
    <row r="93" spans="1:16" x14ac:dyDescent="0.25">
      <c r="B93" s="3">
        <v>8.7400000000000005E-2</v>
      </c>
      <c r="C93" s="3">
        <v>0.3619</v>
      </c>
      <c r="D93" s="3">
        <v>0.40379999999999999</v>
      </c>
      <c r="E93" s="3">
        <v>9.51</v>
      </c>
      <c r="F93" s="3">
        <v>0.1021</v>
      </c>
      <c r="G93" s="3">
        <v>41.94</v>
      </c>
      <c r="H93" s="3">
        <v>25.32</v>
      </c>
      <c r="I93" s="3">
        <v>0.2535</v>
      </c>
      <c r="J93" s="3">
        <v>3.63</v>
      </c>
      <c r="K93" s="3">
        <v>14.77</v>
      </c>
      <c r="L93" s="3">
        <v>3.1600000000000003E-2</v>
      </c>
      <c r="M93" s="3">
        <v>4.7199999999999999E-2</v>
      </c>
      <c r="N93" s="3">
        <v>1.401</v>
      </c>
      <c r="O93" s="3">
        <v>97.858599999999996</v>
      </c>
      <c r="P93" t="s">
        <v>45</v>
      </c>
    </row>
    <row r="94" spans="1:16" x14ac:dyDescent="0.25">
      <c r="B94" s="3">
        <v>0.18659999999999999</v>
      </c>
      <c r="C94" s="3">
        <v>0.41830000000000001</v>
      </c>
      <c r="D94" s="3">
        <v>0.47549999999999998</v>
      </c>
      <c r="E94" s="3">
        <v>9.6199999999999992</v>
      </c>
      <c r="F94" s="3">
        <v>0.1087</v>
      </c>
      <c r="G94" s="3">
        <v>41.06</v>
      </c>
      <c r="H94" s="3">
        <v>23.07</v>
      </c>
      <c r="I94" s="3">
        <v>0.26950000000000002</v>
      </c>
      <c r="J94" s="3">
        <v>3.63</v>
      </c>
      <c r="K94" s="3">
        <v>13.8</v>
      </c>
      <c r="L94" s="3">
        <v>5.28E-2</v>
      </c>
      <c r="M94" s="3">
        <v>5.9900000000000002E-2</v>
      </c>
      <c r="N94" s="3">
        <v>1.4133</v>
      </c>
      <c r="O94" s="3">
        <v>94.164699999999996</v>
      </c>
      <c r="P94" t="s">
        <v>45</v>
      </c>
    </row>
    <row r="95" spans="1:16" x14ac:dyDescent="0.25">
      <c r="B95" s="3">
        <v>0.1313</v>
      </c>
      <c r="C95" s="3">
        <v>0.35549999999999998</v>
      </c>
      <c r="D95" s="3">
        <v>0.43190000000000001</v>
      </c>
      <c r="E95" s="3">
        <v>9.5</v>
      </c>
      <c r="F95" s="3">
        <v>0.1381</v>
      </c>
      <c r="G95" s="3">
        <v>42.15</v>
      </c>
      <c r="H95" s="3">
        <v>24.1</v>
      </c>
      <c r="I95" s="3">
        <v>0.36349999999999999</v>
      </c>
      <c r="J95" s="3">
        <v>3.91</v>
      </c>
      <c r="K95" s="3">
        <v>14.28</v>
      </c>
      <c r="L95" s="3">
        <v>3.0800000000000001E-2</v>
      </c>
      <c r="M95" s="3">
        <v>0.11269999999999999</v>
      </c>
      <c r="N95" s="3">
        <v>1.3492</v>
      </c>
      <c r="O95" s="3">
        <v>96.853099999999998</v>
      </c>
      <c r="P95" t="s">
        <v>45</v>
      </c>
    </row>
    <row r="96" spans="1:16" x14ac:dyDescent="0.25">
      <c r="B96" s="3">
        <v>6.1699999999999998E-2</v>
      </c>
      <c r="C96" s="3">
        <v>0.38440000000000002</v>
      </c>
      <c r="D96" s="3">
        <v>0.30959999999999999</v>
      </c>
      <c r="E96" s="3">
        <v>9.5399999999999991</v>
      </c>
      <c r="F96" s="3">
        <v>8.3199999999999996E-2</v>
      </c>
      <c r="G96" s="3">
        <v>41.43</v>
      </c>
      <c r="H96" s="3">
        <v>24.39</v>
      </c>
      <c r="I96" s="3">
        <v>0.3327</v>
      </c>
      <c r="J96" s="3">
        <v>3.67</v>
      </c>
      <c r="K96" s="3">
        <v>14.17</v>
      </c>
      <c r="L96" s="3">
        <v>3.2199999999999999E-2</v>
      </c>
      <c r="M96" s="3">
        <v>4.2500000000000003E-2</v>
      </c>
      <c r="N96" s="3">
        <v>1.2991999999999999</v>
      </c>
      <c r="O96" s="3">
        <v>95.745599999999996</v>
      </c>
      <c r="P96" t="s">
        <v>45</v>
      </c>
    </row>
    <row r="97" spans="1:34" x14ac:dyDescent="0.25">
      <c r="B97" s="3">
        <v>6.3399999999999998E-2</v>
      </c>
      <c r="C97" s="3">
        <v>2.1899999999999999E-2</v>
      </c>
      <c r="D97" s="3">
        <v>0.86609999999999998</v>
      </c>
      <c r="E97" s="3">
        <v>7.0499999999999993E-2</v>
      </c>
      <c r="F97" s="3">
        <v>0.2515</v>
      </c>
      <c r="G97" s="3">
        <v>54.7</v>
      </c>
      <c r="H97" s="3">
        <v>17.239999999999998</v>
      </c>
      <c r="I97" s="3">
        <v>0.15870000000000001</v>
      </c>
      <c r="J97" s="3">
        <v>2.15</v>
      </c>
      <c r="K97" s="3">
        <v>2.97</v>
      </c>
      <c r="L97" s="3">
        <v>1.6E-2</v>
      </c>
      <c r="M97" s="3">
        <v>23.01</v>
      </c>
      <c r="N97" s="3">
        <v>0.14199999999999999</v>
      </c>
      <c r="O97" s="3">
        <v>101.66</v>
      </c>
      <c r="P97" t="s">
        <v>46</v>
      </c>
    </row>
    <row r="98" spans="1:34" x14ac:dyDescent="0.25">
      <c r="B98" s="3">
        <v>1.01E-2</v>
      </c>
      <c r="C98" s="3">
        <v>0</v>
      </c>
      <c r="D98" s="3">
        <v>1.67</v>
      </c>
      <c r="E98" s="3">
        <v>2.24E-2</v>
      </c>
      <c r="F98" s="3">
        <v>0.5464</v>
      </c>
      <c r="G98" s="3">
        <v>53.32</v>
      </c>
      <c r="H98" s="3">
        <v>15.67</v>
      </c>
      <c r="I98" s="3">
        <v>7.8299999999999995E-2</v>
      </c>
      <c r="J98" s="3">
        <v>2.4700000000000002</v>
      </c>
      <c r="K98" s="3">
        <v>4.32</v>
      </c>
      <c r="L98" s="3">
        <v>6.8099999999999994E-2</v>
      </c>
      <c r="M98" s="3">
        <v>21.33</v>
      </c>
      <c r="N98" s="3">
        <v>0.2</v>
      </c>
      <c r="O98" s="3">
        <v>99.705399999999997</v>
      </c>
      <c r="P98" t="s">
        <v>46</v>
      </c>
    </row>
    <row r="99" spans="1:34" x14ac:dyDescent="0.25">
      <c r="B99" s="3">
        <v>4.3299999999999998E-2</v>
      </c>
      <c r="C99" s="3">
        <v>3.3500000000000002E-2</v>
      </c>
      <c r="D99" s="3">
        <v>0.64490000000000003</v>
      </c>
      <c r="E99" s="3">
        <v>4.53E-2</v>
      </c>
      <c r="F99" s="3">
        <v>0.3705</v>
      </c>
      <c r="G99" s="3">
        <v>54.22</v>
      </c>
      <c r="H99" s="3">
        <v>18.03</v>
      </c>
      <c r="I99" s="3">
        <v>0.15970000000000001</v>
      </c>
      <c r="J99" s="3">
        <v>1.69</v>
      </c>
      <c r="K99" s="3">
        <v>2.13</v>
      </c>
      <c r="L99" s="3">
        <v>0</v>
      </c>
      <c r="M99" s="3">
        <v>22.87</v>
      </c>
      <c r="N99" s="3">
        <v>8.3900000000000002E-2</v>
      </c>
      <c r="O99" s="3">
        <v>100.321</v>
      </c>
      <c r="P99" t="s">
        <v>46</v>
      </c>
    </row>
    <row r="100" spans="1:34" x14ac:dyDescent="0.25">
      <c r="B100" s="3">
        <v>3.78E-2</v>
      </c>
      <c r="C100" s="3">
        <v>0</v>
      </c>
      <c r="D100" s="3">
        <v>1.1677</v>
      </c>
      <c r="E100" s="3">
        <v>5.3800000000000001E-2</v>
      </c>
      <c r="F100" s="3">
        <v>0.34770000000000001</v>
      </c>
      <c r="G100" s="3">
        <v>53.65</v>
      </c>
      <c r="H100" s="3">
        <v>16.559999999999999</v>
      </c>
      <c r="I100" s="3">
        <v>0.11070000000000001</v>
      </c>
      <c r="J100" s="3">
        <v>2.15</v>
      </c>
      <c r="K100" s="3">
        <v>3.26</v>
      </c>
      <c r="L100" s="3">
        <v>6.8400000000000002E-2</v>
      </c>
      <c r="M100" s="3">
        <v>22.24</v>
      </c>
      <c r="N100" s="3">
        <v>0.15440000000000001</v>
      </c>
      <c r="O100" s="3">
        <v>99.800600000000003</v>
      </c>
      <c r="P100" t="s">
        <v>46</v>
      </c>
    </row>
    <row r="101" spans="1:34" x14ac:dyDescent="0.25">
      <c r="B101" s="3">
        <v>4.8999999999999998E-3</v>
      </c>
      <c r="C101" s="3">
        <v>0</v>
      </c>
      <c r="D101" s="3">
        <v>1.1446000000000001</v>
      </c>
      <c r="E101" s="3">
        <v>2.0400000000000001E-2</v>
      </c>
      <c r="F101" s="3">
        <v>0.21840000000000001</v>
      </c>
      <c r="G101" s="3">
        <v>53.39</v>
      </c>
      <c r="H101" s="3">
        <v>15.76</v>
      </c>
      <c r="I101" s="3">
        <v>0.18129999999999999</v>
      </c>
      <c r="J101" s="3">
        <v>3.12</v>
      </c>
      <c r="K101" s="3">
        <v>3.36</v>
      </c>
      <c r="L101" s="3">
        <v>2.3099999999999999E-2</v>
      </c>
      <c r="M101" s="3">
        <v>21.55</v>
      </c>
      <c r="N101" s="3">
        <v>0.16259999999999999</v>
      </c>
      <c r="O101" s="3">
        <v>98.935400000000001</v>
      </c>
      <c r="P101" t="s">
        <v>46</v>
      </c>
    </row>
    <row r="102" spans="1:34" x14ac:dyDescent="0.25">
      <c r="B102" s="3">
        <v>2E-3</v>
      </c>
      <c r="C102" s="3">
        <v>1.8499999999999999E-2</v>
      </c>
      <c r="D102" s="3">
        <v>1.1953</v>
      </c>
      <c r="E102" s="3">
        <v>1.11E-2</v>
      </c>
      <c r="F102" s="3">
        <v>0.18079999999999999</v>
      </c>
      <c r="G102" s="3">
        <v>54.4</v>
      </c>
      <c r="H102" s="3">
        <v>16.649999999999999</v>
      </c>
      <c r="I102" s="3">
        <v>0.1148</v>
      </c>
      <c r="J102" s="3">
        <v>2.74</v>
      </c>
      <c r="K102" s="3">
        <v>3.18</v>
      </c>
      <c r="L102" s="3">
        <v>0</v>
      </c>
      <c r="M102" s="3">
        <v>21.91</v>
      </c>
      <c r="N102" s="3">
        <v>0.1434</v>
      </c>
      <c r="O102" s="3">
        <v>100.5458</v>
      </c>
      <c r="P102" t="s">
        <v>46</v>
      </c>
    </row>
    <row r="103" spans="1:34" x14ac:dyDescent="0.25">
      <c r="B103" s="3">
        <v>3.2399999999999998E-2</v>
      </c>
      <c r="C103" s="3">
        <v>2.7400000000000001E-2</v>
      </c>
      <c r="D103" s="3">
        <v>1.55</v>
      </c>
      <c r="E103" s="3">
        <v>6.6900000000000001E-2</v>
      </c>
      <c r="F103" s="3">
        <v>0.2162</v>
      </c>
      <c r="G103" s="3">
        <v>54.24</v>
      </c>
      <c r="H103" s="3">
        <v>15.71</v>
      </c>
      <c r="I103" s="3">
        <v>0.12230000000000001</v>
      </c>
      <c r="J103" s="3">
        <v>2.5499999999999998</v>
      </c>
      <c r="K103" s="3">
        <v>4.3099999999999996</v>
      </c>
      <c r="L103" s="3">
        <v>4.4699999999999997E-2</v>
      </c>
      <c r="M103" s="3">
        <v>21.56</v>
      </c>
      <c r="N103" s="3">
        <v>0.20119999999999999</v>
      </c>
      <c r="O103" s="3">
        <v>100.6311</v>
      </c>
      <c r="P103" t="s">
        <v>46</v>
      </c>
    </row>
    <row r="104" spans="1:34" x14ac:dyDescent="0.25">
      <c r="B104" s="3">
        <v>2.4799999999999999E-2</v>
      </c>
      <c r="C104" s="3">
        <v>0</v>
      </c>
      <c r="D104" s="3">
        <v>1.71</v>
      </c>
      <c r="E104" s="3">
        <v>5.4300000000000001E-2</v>
      </c>
      <c r="F104" s="3">
        <v>0.43790000000000001</v>
      </c>
      <c r="G104" s="3">
        <v>53.33</v>
      </c>
      <c r="H104" s="3">
        <v>15.07</v>
      </c>
      <c r="I104" s="3">
        <v>4.1000000000000002E-2</v>
      </c>
      <c r="J104" s="3">
        <v>2.63</v>
      </c>
      <c r="K104" s="3">
        <v>4.9400000000000004</v>
      </c>
      <c r="L104" s="3">
        <v>4.24E-2</v>
      </c>
      <c r="M104" s="3">
        <v>21.34</v>
      </c>
      <c r="N104" s="3">
        <v>0.2306</v>
      </c>
      <c r="O104" s="3">
        <v>99.851100000000002</v>
      </c>
      <c r="P104" t="s">
        <v>46</v>
      </c>
    </row>
    <row r="105" spans="1:34" x14ac:dyDescent="0.25">
      <c r="B105" s="3">
        <v>0</v>
      </c>
      <c r="C105" s="3">
        <v>0</v>
      </c>
      <c r="D105" s="3">
        <v>7.6100000000000001E-2</v>
      </c>
      <c r="E105" s="3">
        <v>8.6999999999999994E-3</v>
      </c>
      <c r="F105" s="3">
        <v>6.18</v>
      </c>
      <c r="G105" s="3">
        <v>40.68</v>
      </c>
      <c r="H105" s="3">
        <v>11.95</v>
      </c>
      <c r="I105" s="3">
        <v>0.1176</v>
      </c>
      <c r="J105" s="3">
        <v>8.91</v>
      </c>
      <c r="K105" s="3">
        <v>22.9</v>
      </c>
      <c r="L105" s="3">
        <v>6.1499999999999999E-2</v>
      </c>
      <c r="M105" s="3">
        <v>9.83</v>
      </c>
      <c r="N105" s="3">
        <v>0.74980000000000002</v>
      </c>
      <c r="O105" s="3">
        <v>101.4637</v>
      </c>
      <c r="P105" t="s">
        <v>49</v>
      </c>
    </row>
    <row r="106" spans="1:34" x14ac:dyDescent="0.25">
      <c r="B106" s="3">
        <v>0</v>
      </c>
      <c r="C106" s="3">
        <v>0</v>
      </c>
      <c r="D106" s="3">
        <v>5.4300000000000001E-2</v>
      </c>
      <c r="E106" s="3">
        <v>3.27E-2</v>
      </c>
      <c r="F106" s="3">
        <v>3.38</v>
      </c>
      <c r="G106" s="3">
        <v>38.11</v>
      </c>
      <c r="H106" s="3">
        <v>4.04</v>
      </c>
      <c r="I106" s="3">
        <v>3.09E-2</v>
      </c>
      <c r="J106" s="3">
        <v>25.75</v>
      </c>
      <c r="K106" s="3">
        <v>21.99</v>
      </c>
      <c r="L106" s="3">
        <v>0</v>
      </c>
      <c r="M106" s="3">
        <v>7.83</v>
      </c>
      <c r="N106" s="3">
        <v>0.2172</v>
      </c>
      <c r="O106" s="3">
        <v>101.43510000000001</v>
      </c>
      <c r="P106" t="s">
        <v>49</v>
      </c>
    </row>
    <row r="107" spans="1:34" x14ac:dyDescent="0.25">
      <c r="B107" s="3">
        <v>1.6000000000000001E-3</v>
      </c>
      <c r="C107" s="3">
        <v>0</v>
      </c>
      <c r="D107" s="3">
        <v>0.1007</v>
      </c>
      <c r="E107" s="3">
        <v>4.5999999999999999E-3</v>
      </c>
      <c r="F107" s="3">
        <v>5.09</v>
      </c>
      <c r="G107" s="3">
        <v>39.39</v>
      </c>
      <c r="H107" s="3">
        <v>7.9</v>
      </c>
      <c r="I107" s="3">
        <v>0.1807</v>
      </c>
      <c r="J107" s="3">
        <v>17.88</v>
      </c>
      <c r="K107" s="3">
        <v>22.44</v>
      </c>
      <c r="L107" s="3">
        <v>5.21E-2</v>
      </c>
      <c r="M107" s="3">
        <v>8.15</v>
      </c>
      <c r="N107" s="3">
        <v>0.33939999999999998</v>
      </c>
      <c r="O107" s="3">
        <v>101.5291</v>
      </c>
      <c r="P107" t="s">
        <v>49</v>
      </c>
    </row>
    <row r="108" spans="1:34" x14ac:dyDescent="0.25">
      <c r="B108" s="3">
        <v>1.37E-2</v>
      </c>
      <c r="C108" s="3">
        <v>0</v>
      </c>
      <c r="D108" s="3">
        <v>7.3899999999999993E-2</v>
      </c>
      <c r="E108" s="3">
        <v>0</v>
      </c>
      <c r="F108" s="3">
        <v>4.62</v>
      </c>
      <c r="G108" s="3">
        <v>40.93</v>
      </c>
      <c r="H108" s="3">
        <v>13.81</v>
      </c>
      <c r="I108" s="3">
        <v>8.2699999999999996E-2</v>
      </c>
      <c r="J108" s="3">
        <v>9.65</v>
      </c>
      <c r="K108" s="3">
        <v>23.18</v>
      </c>
      <c r="L108" s="3">
        <v>7.4300000000000005E-2</v>
      </c>
      <c r="M108" s="3">
        <v>8.19</v>
      </c>
      <c r="N108" s="3">
        <v>0.4894</v>
      </c>
      <c r="O108" s="3">
        <v>101.114</v>
      </c>
      <c r="P108" t="s">
        <v>49</v>
      </c>
    </row>
    <row r="109" spans="1:34" x14ac:dyDescent="0.25">
      <c r="B109" s="3">
        <v>8.8000000000000005E-3</v>
      </c>
      <c r="C109" s="3">
        <v>0</v>
      </c>
      <c r="D109" s="3">
        <v>0.1221</v>
      </c>
      <c r="E109" s="3">
        <v>3.8E-3</v>
      </c>
      <c r="F109" s="3">
        <v>4.2699999999999996</v>
      </c>
      <c r="G109" s="3">
        <v>40.729999999999997</v>
      </c>
      <c r="H109" s="3">
        <v>14.15</v>
      </c>
      <c r="I109" s="3">
        <v>0.19070000000000001</v>
      </c>
      <c r="J109" s="3">
        <v>10.25</v>
      </c>
      <c r="K109" s="3">
        <v>23.29</v>
      </c>
      <c r="L109" s="3">
        <v>2.53E-2</v>
      </c>
      <c r="M109" s="3">
        <v>7.56</v>
      </c>
      <c r="N109" s="3">
        <v>0.4456</v>
      </c>
      <c r="O109" s="3">
        <v>101.0462</v>
      </c>
      <c r="P109" t="s">
        <v>49</v>
      </c>
    </row>
    <row r="111" spans="1:34" ht="18.75" x14ac:dyDescent="0.3">
      <c r="A111" s="55" t="s">
        <v>59</v>
      </c>
      <c r="S111" t="s">
        <v>73</v>
      </c>
    </row>
    <row r="112" spans="1:34" x14ac:dyDescent="0.25">
      <c r="B112" t="s">
        <v>31</v>
      </c>
      <c r="C112" t="s">
        <v>29</v>
      </c>
      <c r="D112" t="s">
        <v>17</v>
      </c>
      <c r="E112" t="s">
        <v>18</v>
      </c>
      <c r="F112" t="s">
        <v>24</v>
      </c>
      <c r="G112" t="s">
        <v>23</v>
      </c>
      <c r="H112" t="s">
        <v>21</v>
      </c>
      <c r="I112" t="s">
        <v>30</v>
      </c>
      <c r="J112" t="s">
        <v>20</v>
      </c>
      <c r="K112" t="s">
        <v>25</v>
      </c>
      <c r="L112" t="s">
        <v>32</v>
      </c>
      <c r="M112" t="s">
        <v>22</v>
      </c>
      <c r="N112" t="s">
        <v>19</v>
      </c>
      <c r="O112" t="s">
        <v>26</v>
      </c>
      <c r="P112" t="s">
        <v>33</v>
      </c>
      <c r="T112" t="s">
        <v>31</v>
      </c>
      <c r="U112" t="s">
        <v>39</v>
      </c>
      <c r="V112" t="s">
        <v>17</v>
      </c>
      <c r="W112" t="s">
        <v>18</v>
      </c>
      <c r="X112" t="s">
        <v>24</v>
      </c>
      <c r="Y112" t="s">
        <v>23</v>
      </c>
      <c r="Z112" t="s">
        <v>21</v>
      </c>
      <c r="AA112" t="s">
        <v>30</v>
      </c>
      <c r="AB112" t="s">
        <v>20</v>
      </c>
      <c r="AC112" t="s">
        <v>25</v>
      </c>
      <c r="AD112" t="s">
        <v>32</v>
      </c>
      <c r="AE112" t="s">
        <v>22</v>
      </c>
      <c r="AF112" t="s">
        <v>19</v>
      </c>
      <c r="AG112" t="s">
        <v>26</v>
      </c>
      <c r="AH112" t="s">
        <v>33</v>
      </c>
    </row>
    <row r="113" spans="2:34" x14ac:dyDescent="0.25">
      <c r="B113" s="3">
        <v>0.1285</v>
      </c>
      <c r="C113" s="3">
        <v>0.1216</v>
      </c>
      <c r="D113" s="3">
        <v>0.72060000000000002</v>
      </c>
      <c r="E113" s="3">
        <v>3.47</v>
      </c>
      <c r="F113" s="3">
        <v>0.82840000000000003</v>
      </c>
      <c r="G113" s="3">
        <v>46.4</v>
      </c>
      <c r="H113" s="3">
        <v>4.63</v>
      </c>
      <c r="I113" s="3">
        <v>0.33110000000000001</v>
      </c>
      <c r="J113" s="3">
        <v>2.54</v>
      </c>
      <c r="K113" s="3">
        <v>12.87</v>
      </c>
      <c r="L113" s="3">
        <v>2.4E-2</v>
      </c>
      <c r="M113" s="3">
        <v>12.06</v>
      </c>
      <c r="N113" s="3">
        <v>0.87760000000000005</v>
      </c>
      <c r="O113" s="3">
        <v>85.001900000000006</v>
      </c>
      <c r="P113" t="s">
        <v>48</v>
      </c>
      <c r="T113" s="3">
        <f t="shared" ref="T113:AF113" si="45">AVERAGE(B113:B119)</f>
        <v>0.12497142857142855</v>
      </c>
      <c r="U113" s="3">
        <f t="shared" si="45"/>
        <v>0.17904285714285711</v>
      </c>
      <c r="V113" s="3">
        <f t="shared" si="45"/>
        <v>0.99318571428571434</v>
      </c>
      <c r="W113" s="3">
        <f t="shared" si="45"/>
        <v>2.7271428571428573</v>
      </c>
      <c r="X113" s="3">
        <f t="shared" si="45"/>
        <v>0.64265714285714282</v>
      </c>
      <c r="Y113" s="3">
        <f t="shared" si="45"/>
        <v>47.90857142857142</v>
      </c>
      <c r="Z113" s="3">
        <f t="shared" si="45"/>
        <v>2.5740142857142856</v>
      </c>
      <c r="AA113" s="3">
        <f t="shared" si="45"/>
        <v>0.19530000000000003</v>
      </c>
      <c r="AB113" s="3">
        <f t="shared" si="45"/>
        <v>1.516642857142857</v>
      </c>
      <c r="AC113" s="3">
        <f t="shared" si="45"/>
        <v>13.272857142857143</v>
      </c>
      <c r="AD113" s="3">
        <f t="shared" si="45"/>
        <v>9.642857142857144E-3</v>
      </c>
      <c r="AE113" s="3">
        <f t="shared" si="45"/>
        <v>10.35</v>
      </c>
      <c r="AF113" s="3">
        <f t="shared" si="45"/>
        <v>0.4912285714285714</v>
      </c>
      <c r="AG113" s="3">
        <f>SUM(T113:AF113)</f>
        <v>80.985257142857122</v>
      </c>
      <c r="AH113" t="s">
        <v>48</v>
      </c>
    </row>
    <row r="114" spans="2:34" x14ac:dyDescent="0.25">
      <c r="B114" s="3">
        <v>0.14899999999999999</v>
      </c>
      <c r="C114" s="3">
        <v>0.2021</v>
      </c>
      <c r="D114" s="3">
        <v>0.84740000000000004</v>
      </c>
      <c r="E114" s="3">
        <v>4.3</v>
      </c>
      <c r="F114" s="3">
        <v>0.60440000000000005</v>
      </c>
      <c r="G114" s="3">
        <v>48.94</v>
      </c>
      <c r="H114" s="3">
        <v>4.5199999999999996</v>
      </c>
      <c r="I114" s="3">
        <v>7.6600000000000001E-2</v>
      </c>
      <c r="J114" s="3">
        <v>3.01</v>
      </c>
      <c r="K114" s="3">
        <v>14.89</v>
      </c>
      <c r="L114" s="3">
        <v>0</v>
      </c>
      <c r="M114" s="3">
        <v>6.76</v>
      </c>
      <c r="N114" s="3">
        <v>0.92900000000000005</v>
      </c>
      <c r="O114" s="3">
        <v>85.2286</v>
      </c>
      <c r="P114" t="s">
        <v>48</v>
      </c>
      <c r="T114" s="3">
        <f t="shared" ref="T114:AF114" si="46">AVERAGE(B120:B133)</f>
        <v>7.7121428571428577E-2</v>
      </c>
      <c r="U114" s="3">
        <f t="shared" si="46"/>
        <v>0.25757857142857138</v>
      </c>
      <c r="V114" s="3">
        <f t="shared" si="46"/>
        <v>0.21270000000000003</v>
      </c>
      <c r="W114" s="3">
        <f t="shared" si="46"/>
        <v>9.0801499999999979</v>
      </c>
      <c r="X114" s="3">
        <f t="shared" si="46"/>
        <v>0.14752142857142858</v>
      </c>
      <c r="Y114" s="3">
        <f t="shared" si="46"/>
        <v>40.578571428571422</v>
      </c>
      <c r="Z114" s="3">
        <f t="shared" si="46"/>
        <v>25.100714285714286</v>
      </c>
      <c r="AA114" s="3">
        <f t="shared" si="46"/>
        <v>0.24170714285714287</v>
      </c>
      <c r="AB114" s="3">
        <f t="shared" si="46"/>
        <v>2.7621428571428575</v>
      </c>
      <c r="AC114" s="3">
        <f t="shared" si="46"/>
        <v>14.618571428571427</v>
      </c>
      <c r="AD114" s="3">
        <f t="shared" si="46"/>
        <v>6.2207142857142857E-2</v>
      </c>
      <c r="AE114" s="3">
        <f t="shared" si="46"/>
        <v>7.1814285714285719E-2</v>
      </c>
      <c r="AF114" s="3">
        <f t="shared" si="46"/>
        <v>1.1234928571428571</v>
      </c>
      <c r="AG114" s="3">
        <f>SUM(T114:AF114)</f>
        <v>94.334292857142856</v>
      </c>
      <c r="AH114" t="s">
        <v>45</v>
      </c>
    </row>
    <row r="115" spans="2:34" x14ac:dyDescent="0.25">
      <c r="B115" s="3">
        <v>9.5299999999999996E-2</v>
      </c>
      <c r="C115" s="3">
        <v>0.1772</v>
      </c>
      <c r="D115" s="3">
        <v>1.3</v>
      </c>
      <c r="E115" s="3">
        <v>2.4500000000000002</v>
      </c>
      <c r="F115" s="3">
        <v>0.63560000000000005</v>
      </c>
      <c r="G115" s="3">
        <v>50.36</v>
      </c>
      <c r="H115" s="3">
        <v>1.4356</v>
      </c>
      <c r="I115" s="3">
        <v>4.4299999999999999E-2</v>
      </c>
      <c r="J115" s="3">
        <v>0.91969999999999996</v>
      </c>
      <c r="K115" s="3">
        <v>13.44</v>
      </c>
      <c r="L115" s="3">
        <v>0</v>
      </c>
      <c r="M115" s="3">
        <v>9.91</v>
      </c>
      <c r="N115" s="3">
        <v>0.39979999999999999</v>
      </c>
      <c r="O115" s="3">
        <v>81.167599999999993</v>
      </c>
      <c r="P115" t="s">
        <v>48</v>
      </c>
      <c r="U115" s="3"/>
      <c r="V115" s="3">
        <f>AVERAGE(D134:D143)</f>
        <v>2.1069999999999998E-2</v>
      </c>
      <c r="W115" s="3">
        <f>AVERAGE(E134:E143)</f>
        <v>2.7299999999999998E-2</v>
      </c>
      <c r="X115" s="3">
        <f>AVERAGE(F134:F143)</f>
        <v>0.42964000000000002</v>
      </c>
      <c r="Y115" s="3">
        <f>AVERAGE(G134:G143)</f>
        <v>54.491999999999997</v>
      </c>
      <c r="Z115" s="3">
        <f>AVERAGE(H134:H143)</f>
        <v>34.07</v>
      </c>
      <c r="AA115" s="3"/>
      <c r="AB115" s="3">
        <f>AVERAGE(J134:J143)</f>
        <v>4.92</v>
      </c>
      <c r="AC115" s="3">
        <f>AVERAGE(K134:K143)</f>
        <v>2.4495599999999995</v>
      </c>
      <c r="AD115" s="3">
        <f>AVERAGE(L134:L143)</f>
        <v>0.34859999999999997</v>
      </c>
      <c r="AE115" s="3">
        <f>AVERAGE(M134:M143)</f>
        <v>0.71577999999999997</v>
      </c>
      <c r="AF115" s="3">
        <f>AVERAGE(N134:N143)</f>
        <v>7.511000000000001E-2</v>
      </c>
      <c r="AG115" s="3">
        <f t="shared" ref="AG115:AG117" si="47">SUM(T115:AF115)</f>
        <v>97.549059999999997</v>
      </c>
      <c r="AH115" t="s">
        <v>51</v>
      </c>
    </row>
    <row r="116" spans="2:34" x14ac:dyDescent="0.25">
      <c r="B116" s="3">
        <v>9.3799999999999994E-2</v>
      </c>
      <c r="C116" s="3">
        <v>0.18179999999999999</v>
      </c>
      <c r="D116" s="3">
        <v>1.3278000000000001</v>
      </c>
      <c r="E116" s="3">
        <v>2.21</v>
      </c>
      <c r="F116" s="3">
        <v>0.54149999999999998</v>
      </c>
      <c r="G116" s="3">
        <v>50.66</v>
      </c>
      <c r="H116" s="3">
        <v>2.0099999999999998</v>
      </c>
      <c r="I116" s="3">
        <v>0.15390000000000001</v>
      </c>
      <c r="J116" s="3">
        <v>1.1919999999999999</v>
      </c>
      <c r="K116" s="3">
        <v>14.02</v>
      </c>
      <c r="L116" s="3">
        <v>1.72E-2</v>
      </c>
      <c r="M116" s="3">
        <v>8.39</v>
      </c>
      <c r="N116" s="3">
        <v>0.52329999999999999</v>
      </c>
      <c r="O116" s="3">
        <v>81.321399999999997</v>
      </c>
      <c r="P116" t="s">
        <v>48</v>
      </c>
      <c r="U116" s="3"/>
      <c r="V116" s="3">
        <f>AVERAGE(D144:D153)</f>
        <v>0.8427</v>
      </c>
      <c r="W116" s="3">
        <f>AVERAGE(E144:E153)</f>
        <v>2.6169999999999999E-2</v>
      </c>
      <c r="X116" s="3">
        <f>AVERAGE(F144:F153)</f>
        <v>0.71219999999999983</v>
      </c>
      <c r="Y116" s="3">
        <f>AVERAGE(G144:G153)</f>
        <v>51.874000000000002</v>
      </c>
      <c r="Z116" s="3">
        <f>AVERAGE(H144:H153)</f>
        <v>14.884</v>
      </c>
      <c r="AA116" s="3"/>
      <c r="AB116" s="3">
        <f>AVERAGE(J144:J153)</f>
        <v>3.1360000000000001</v>
      </c>
      <c r="AC116" s="3">
        <f>AVERAGE(K144:K153)</f>
        <v>4.9219999999999988</v>
      </c>
      <c r="AD116" s="3">
        <f>AVERAGE(L144:L153)</f>
        <v>8.9010000000000006E-2</v>
      </c>
      <c r="AE116" s="3">
        <f>AVERAGE(M144:M153)</f>
        <v>21.859000000000002</v>
      </c>
      <c r="AF116" s="3">
        <f>AVERAGE(N144:N153)</f>
        <v>0.21972</v>
      </c>
      <c r="AG116" s="3">
        <f t="shared" si="47"/>
        <v>98.564799999999991</v>
      </c>
      <c r="AH116" t="s">
        <v>46</v>
      </c>
    </row>
    <row r="117" spans="2:34" x14ac:dyDescent="0.25">
      <c r="B117" s="3">
        <v>3.09E-2</v>
      </c>
      <c r="C117" s="3">
        <v>0.25119999999999998</v>
      </c>
      <c r="D117" s="3">
        <v>1.1451</v>
      </c>
      <c r="E117" s="3">
        <v>2.98</v>
      </c>
      <c r="F117" s="3">
        <v>0.33629999999999999</v>
      </c>
      <c r="G117" s="3">
        <v>56.57</v>
      </c>
      <c r="H117" s="3">
        <v>0.1925</v>
      </c>
      <c r="I117" s="3">
        <v>0.18529999999999999</v>
      </c>
      <c r="J117" s="3">
        <v>0.44550000000000001</v>
      </c>
      <c r="K117" s="3">
        <v>15.32</v>
      </c>
      <c r="L117" s="3">
        <v>1.24E-2</v>
      </c>
      <c r="M117" s="3">
        <v>6.11</v>
      </c>
      <c r="N117" s="3">
        <v>0.2026</v>
      </c>
      <c r="O117" s="3">
        <v>83.781899999999993</v>
      </c>
      <c r="P117" t="s">
        <v>48</v>
      </c>
      <c r="U117" s="3"/>
      <c r="V117" s="3">
        <f>AVERAGE(D154:D158)</f>
        <v>2.2720000000000001E-2</v>
      </c>
      <c r="W117" s="3">
        <f>AVERAGE(E154:E158)</f>
        <v>2.5940000000000001E-2</v>
      </c>
      <c r="X117" s="3">
        <f>AVERAGE(F154:F158)</f>
        <v>4.2260000000000009</v>
      </c>
      <c r="Y117" s="3">
        <f>AVERAGE(G154:G158)</f>
        <v>40.451999999999998</v>
      </c>
      <c r="Z117" s="3">
        <f>AVERAGE(H154:H158)</f>
        <v>12.294</v>
      </c>
      <c r="AA117" s="3"/>
      <c r="AB117" s="3">
        <f>AVERAGE(J154:J158)</f>
        <v>8.6479999999999997</v>
      </c>
      <c r="AC117" s="3">
        <f>AVERAGE(K154:K158)</f>
        <v>21.868000000000002</v>
      </c>
      <c r="AD117" s="3">
        <f>AVERAGE(L154:L158)</f>
        <v>0.13517999999999999</v>
      </c>
      <c r="AE117" s="3">
        <f>AVERAGE(M154:M158)</f>
        <v>11.112</v>
      </c>
      <c r="AF117" s="3">
        <f>AVERAGE(N154:N158)</f>
        <v>0.33667999999999998</v>
      </c>
      <c r="AG117" s="3">
        <f t="shared" si="47"/>
        <v>99.120519999999985</v>
      </c>
      <c r="AH117" t="s">
        <v>49</v>
      </c>
    </row>
    <row r="118" spans="2:34" x14ac:dyDescent="0.25">
      <c r="B118" s="3">
        <v>0.32019999999999998</v>
      </c>
      <c r="C118" s="3">
        <v>0.14410000000000001</v>
      </c>
      <c r="D118" s="3">
        <v>0.87170000000000003</v>
      </c>
      <c r="E118" s="3">
        <v>1.75</v>
      </c>
      <c r="F118" s="3">
        <v>0.74409999999999998</v>
      </c>
      <c r="G118" s="3">
        <v>39.619999999999997</v>
      </c>
      <c r="H118" s="3">
        <v>2.54</v>
      </c>
      <c r="I118" s="3">
        <v>0.22</v>
      </c>
      <c r="J118" s="3">
        <v>1.34</v>
      </c>
      <c r="K118" s="3">
        <v>11.03</v>
      </c>
      <c r="L118" s="3">
        <v>0</v>
      </c>
      <c r="M118" s="3">
        <v>13.89</v>
      </c>
      <c r="N118" s="3">
        <v>0.3372</v>
      </c>
      <c r="O118" s="3">
        <v>72.807400000000001</v>
      </c>
      <c r="P118" t="s">
        <v>48</v>
      </c>
      <c r="S118" t="s">
        <v>102</v>
      </c>
    </row>
    <row r="119" spans="2:34" x14ac:dyDescent="0.25">
      <c r="B119" s="3">
        <v>5.7099999999999998E-2</v>
      </c>
      <c r="C119" s="3">
        <v>0.17530000000000001</v>
      </c>
      <c r="D119" s="3">
        <v>0.73970000000000002</v>
      </c>
      <c r="E119" s="3">
        <v>1.93</v>
      </c>
      <c r="F119" s="3">
        <v>0.80830000000000002</v>
      </c>
      <c r="G119" s="3">
        <v>42.81</v>
      </c>
      <c r="H119" s="3">
        <v>2.69</v>
      </c>
      <c r="I119" s="3">
        <v>0.35589999999999999</v>
      </c>
      <c r="J119" s="3">
        <v>1.1693</v>
      </c>
      <c r="K119" s="3">
        <v>11.34</v>
      </c>
      <c r="L119" s="3">
        <v>1.3899999999999999E-2</v>
      </c>
      <c r="M119" s="3">
        <v>15.33</v>
      </c>
      <c r="N119" s="3">
        <v>0.1691</v>
      </c>
      <c r="O119" s="3">
        <v>77.588700000000003</v>
      </c>
      <c r="P119" t="s">
        <v>48</v>
      </c>
      <c r="T119" s="3">
        <f>_xlfn.STDEV.P(B113:B119)</f>
        <v>8.784079290374823E-2</v>
      </c>
      <c r="U119" s="3">
        <f t="shared" ref="U119:V119" si="48">_xlfn.STDEV.P(C113:C119)</f>
        <v>3.8329356788716719E-2</v>
      </c>
      <c r="V119" s="3">
        <f t="shared" si="48"/>
        <v>0.24016360749986021</v>
      </c>
      <c r="W119" s="3">
        <f t="shared" ref="W119" si="49">_xlfn.STDEV.P(E113:E119)</f>
        <v>0.84719224139362359</v>
      </c>
      <c r="X119" s="3">
        <f t="shared" ref="X119" si="50">_xlfn.STDEV.P(F113:F119)</f>
        <v>0.1593869940664896</v>
      </c>
      <c r="Y119" s="3">
        <f t="shared" ref="Y119" si="51">_xlfn.STDEV.P(G113:G119)</f>
        <v>5.1635492460445436</v>
      </c>
      <c r="Z119" s="3">
        <f t="shared" ref="Z119" si="52">_xlfn.STDEV.P(H113:H119)</f>
        <v>1.4791047875837129</v>
      </c>
      <c r="AA119" s="3">
        <f t="shared" ref="AA119" si="53">_xlfn.STDEV.P(I113:I119)</f>
        <v>0.10924987087275791</v>
      </c>
      <c r="AB119" s="3">
        <f t="shared" ref="AB119" si="54">_xlfn.STDEV.P(J113:J119)</f>
        <v>0.84838552027978931</v>
      </c>
      <c r="AC119" s="3">
        <f t="shared" ref="AC119" si="55">_xlfn.STDEV.P(K113:K119)</f>
        <v>1.5269363751897256</v>
      </c>
      <c r="AD119" s="3">
        <f t="shared" ref="AD119" si="56">_xlfn.STDEV.P(L113:L119)</f>
        <v>9.0072759704676094E-3</v>
      </c>
      <c r="AE119" s="3">
        <f t="shared" ref="AE119" si="57">_xlfn.STDEV.P(M113:M119)</f>
        <v>3.2766925833398362</v>
      </c>
      <c r="AF119" s="3">
        <f t="shared" ref="AF119" si="58">_xlfn.STDEV.P(N113:N119)</f>
        <v>0.28312353040570082</v>
      </c>
      <c r="AH119" t="s">
        <v>48</v>
      </c>
    </row>
    <row r="120" spans="2:34" x14ac:dyDescent="0.25">
      <c r="B120" s="3">
        <v>8.3599999999999994E-2</v>
      </c>
      <c r="C120" s="3">
        <v>0.27539999999999998</v>
      </c>
      <c r="D120" s="3">
        <v>0.24460000000000001</v>
      </c>
      <c r="E120" s="3">
        <v>9.65</v>
      </c>
      <c r="F120" s="3">
        <v>0.1575</v>
      </c>
      <c r="G120" s="3">
        <v>39.090000000000003</v>
      </c>
      <c r="H120" s="3">
        <v>25.56</v>
      </c>
      <c r="I120" s="3">
        <v>0.1507</v>
      </c>
      <c r="J120" s="3">
        <v>2.76</v>
      </c>
      <c r="K120" s="3">
        <v>16.190000000000001</v>
      </c>
      <c r="L120" s="3">
        <v>9.7900000000000001E-2</v>
      </c>
      <c r="M120" s="3">
        <v>0</v>
      </c>
      <c r="N120" s="3">
        <v>1.099</v>
      </c>
      <c r="O120" s="3">
        <v>95.358800000000002</v>
      </c>
      <c r="P120" t="s">
        <v>45</v>
      </c>
      <c r="T120" s="3">
        <f>_xlfn.STDEV.P(B120:B133)</f>
        <v>1.2542794093561E-2</v>
      </c>
      <c r="U120" s="3">
        <f t="shared" ref="U120:V120" si="59">_xlfn.STDEV.P(C120:C133)</f>
        <v>7.6687344630849141E-2</v>
      </c>
      <c r="V120" s="3">
        <f t="shared" si="59"/>
        <v>4.0687379580686231E-2</v>
      </c>
      <c r="W120" s="3">
        <f t="shared" ref="W120" si="60">_xlfn.STDEV.P(E120:E133)</f>
        <v>2.5087167478755874</v>
      </c>
      <c r="X120" s="3">
        <f t="shared" ref="X120" si="61">_xlfn.STDEV.P(F120:F133)</f>
        <v>0.1457532757709383</v>
      </c>
      <c r="Y120" s="3">
        <f t="shared" ref="Y120" si="62">_xlfn.STDEV.P(G120:G133)</f>
        <v>2.9490043286865899</v>
      </c>
      <c r="Z120" s="3">
        <f t="shared" ref="Z120" si="63">_xlfn.STDEV.P(H120:H133)</f>
        <v>2.556276489309369</v>
      </c>
      <c r="AA120" s="3">
        <f t="shared" ref="AA120" si="64">_xlfn.STDEV.P(I120:I133)</f>
        <v>7.9881925939706361E-2</v>
      </c>
      <c r="AB120" s="3">
        <f t="shared" ref="AB120" si="65">_xlfn.STDEV.P(J120:J133)</f>
        <v>0.49745320772666596</v>
      </c>
      <c r="AC120" s="3">
        <f t="shared" ref="AC120" si="66">_xlfn.STDEV.P(K120:K133)</f>
        <v>3.4421833958422918</v>
      </c>
      <c r="AD120" s="3">
        <f t="shared" ref="AD120" si="67">_xlfn.STDEV.P(L120:L133)</f>
        <v>4.9603477186378697E-2</v>
      </c>
      <c r="AE120" s="3">
        <f t="shared" ref="AE120" si="68">_xlfn.STDEV.P(M120:M133)</f>
        <v>0.21687159748551302</v>
      </c>
      <c r="AF120" s="3">
        <f t="shared" ref="AF120" si="69">_xlfn.STDEV.P(N120:N133)</f>
        <v>0.3079155275263602</v>
      </c>
      <c r="AH120" t="s">
        <v>45</v>
      </c>
    </row>
    <row r="121" spans="2:34" x14ac:dyDescent="0.25">
      <c r="B121" s="3">
        <v>8.2500000000000004E-2</v>
      </c>
      <c r="C121" s="3">
        <v>0.23699999999999999</v>
      </c>
      <c r="D121" s="3">
        <v>0.218</v>
      </c>
      <c r="E121" s="3">
        <v>9.86</v>
      </c>
      <c r="F121" s="3">
        <v>7.7200000000000005E-2</v>
      </c>
      <c r="G121" s="3">
        <v>39.68</v>
      </c>
      <c r="H121" s="3">
        <v>24.54</v>
      </c>
      <c r="I121" s="3">
        <v>0.40029999999999999</v>
      </c>
      <c r="J121" s="3">
        <v>2.46</v>
      </c>
      <c r="K121" s="3">
        <v>15.54</v>
      </c>
      <c r="L121" s="3">
        <v>4.4000000000000003E-3</v>
      </c>
      <c r="M121" s="3">
        <v>2.0199999999999999E-2</v>
      </c>
      <c r="N121" s="3">
        <v>1.0418000000000001</v>
      </c>
      <c r="O121" s="3">
        <v>94.161500000000004</v>
      </c>
      <c r="P121" t="s">
        <v>45</v>
      </c>
      <c r="V121" s="3">
        <f>_xlfn.STDEV.P(D134:D143)</f>
        <v>1.8987998841373463E-2</v>
      </c>
      <c r="W121" s="3">
        <f t="shared" ref="W121:AF121" si="70">_xlfn.STDEV.P(E134:E143)</f>
        <v>4.2205402497784567E-2</v>
      </c>
      <c r="X121" s="3">
        <f t="shared" si="70"/>
        <v>4.1212648543863327E-2</v>
      </c>
      <c r="Y121" s="3">
        <f t="shared" si="70"/>
        <v>1.4829821307082569</v>
      </c>
      <c r="Z121" s="3">
        <f t="shared" si="70"/>
        <v>0.8994220366435336</v>
      </c>
      <c r="AA121" s="3"/>
      <c r="AB121" s="3">
        <f t="shared" si="70"/>
        <v>0.15594870951694348</v>
      </c>
      <c r="AC121" s="3">
        <f t="shared" si="70"/>
        <v>0.55148104446118729</v>
      </c>
      <c r="AD121" s="3">
        <f t="shared" si="70"/>
        <v>7.4016309013622328E-2</v>
      </c>
      <c r="AE121" s="3">
        <f t="shared" si="70"/>
        <v>0.28551778158286367</v>
      </c>
      <c r="AF121" s="3">
        <f t="shared" si="70"/>
        <v>2.6084265372059066E-2</v>
      </c>
      <c r="AH121" t="s">
        <v>51</v>
      </c>
    </row>
    <row r="122" spans="2:34" x14ac:dyDescent="0.25">
      <c r="B122" s="3">
        <v>0.1021</v>
      </c>
      <c r="C122" s="3">
        <v>0.32379999999999998</v>
      </c>
      <c r="D122" s="3">
        <v>0.25569999999999998</v>
      </c>
      <c r="E122" s="3">
        <v>9.65</v>
      </c>
      <c r="F122" s="3">
        <v>4.5699999999999998E-2</v>
      </c>
      <c r="G122" s="3">
        <v>40.299999999999997</v>
      </c>
      <c r="H122" s="3">
        <v>24.97</v>
      </c>
      <c r="I122" s="3">
        <v>0.16470000000000001</v>
      </c>
      <c r="J122" s="3">
        <v>2.52</v>
      </c>
      <c r="K122" s="3">
        <v>14.82</v>
      </c>
      <c r="L122" s="3">
        <v>0.14050000000000001</v>
      </c>
      <c r="M122" s="3">
        <v>3.78E-2</v>
      </c>
      <c r="N122" s="3">
        <v>1.1088</v>
      </c>
      <c r="O122" s="3">
        <v>94.4392</v>
      </c>
      <c r="P122" t="s">
        <v>45</v>
      </c>
      <c r="V122" s="3">
        <f>_xlfn.STDEV.P(D144:D153)</f>
        <v>7.7832127042757868E-2</v>
      </c>
      <c r="W122" s="3">
        <f t="shared" ref="W122:AF122" si="71">_xlfn.STDEV.P(E144:E153)</f>
        <v>3.7623371725564417E-2</v>
      </c>
      <c r="X122" s="3">
        <f t="shared" si="71"/>
        <v>6.2971723813152844E-2</v>
      </c>
      <c r="Y122" s="3">
        <f t="shared" si="71"/>
        <v>0.55105716581857445</v>
      </c>
      <c r="Z122" s="3">
        <f t="shared" si="71"/>
        <v>0.66325259140089299</v>
      </c>
      <c r="AA122" s="3"/>
      <c r="AB122" s="3">
        <f t="shared" si="71"/>
        <v>0.33493880038000762</v>
      </c>
      <c r="AC122" s="3">
        <f t="shared" si="71"/>
        <v>0.95849673969190341</v>
      </c>
      <c r="AD122" s="3">
        <f t="shared" si="71"/>
        <v>3.426355060410409E-2</v>
      </c>
      <c r="AE122" s="3">
        <f t="shared" si="71"/>
        <v>0.22187609154661009</v>
      </c>
      <c r="AF122" s="3">
        <f t="shared" si="71"/>
        <v>5.5489418811157092E-2</v>
      </c>
      <c r="AH122" t="s">
        <v>46</v>
      </c>
    </row>
    <row r="123" spans="2:34" x14ac:dyDescent="0.25">
      <c r="B123" s="3">
        <v>8.7999999999999995E-2</v>
      </c>
      <c r="C123" s="3">
        <v>0.26879999999999998</v>
      </c>
      <c r="D123" s="3">
        <v>0.23330000000000001</v>
      </c>
      <c r="E123" s="3">
        <v>9.83</v>
      </c>
      <c r="F123" s="3">
        <v>9.2799999999999994E-2</v>
      </c>
      <c r="G123" s="3">
        <v>38.99</v>
      </c>
      <c r="H123" s="3">
        <v>25.33</v>
      </c>
      <c r="I123" s="3">
        <v>0.27789999999999998</v>
      </c>
      <c r="J123" s="3">
        <v>2.48</v>
      </c>
      <c r="K123" s="3">
        <v>15.91</v>
      </c>
      <c r="L123" s="3">
        <v>5.2699999999999997E-2</v>
      </c>
      <c r="M123" s="3">
        <v>3.4299999999999997E-2</v>
      </c>
      <c r="N123" s="3">
        <v>1.1999</v>
      </c>
      <c r="O123" s="3">
        <v>94.787800000000004</v>
      </c>
      <c r="P123" t="s">
        <v>45</v>
      </c>
      <c r="V123" s="3">
        <f>_xlfn.STDEV.P(D154:D158)</f>
        <v>3.5321970499959374E-2</v>
      </c>
      <c r="W123" s="3">
        <f t="shared" ref="W123:AF123" si="72">_xlfn.STDEV.P(E154:E158)</f>
        <v>1.6155073506487049E-2</v>
      </c>
      <c r="X123" s="3">
        <f t="shared" si="72"/>
        <v>0.40795097744704578</v>
      </c>
      <c r="Y123" s="3">
        <f t="shared" si="72"/>
        <v>0.6265269347761514</v>
      </c>
      <c r="Z123" s="3">
        <f t="shared" si="72"/>
        <v>1.0353472847310707</v>
      </c>
      <c r="AA123" s="3"/>
      <c r="AB123" s="3">
        <f t="shared" si="72"/>
        <v>0.55351242081817809</v>
      </c>
      <c r="AC123" s="3">
        <f t="shared" si="72"/>
        <v>0.52250933006023959</v>
      </c>
      <c r="AD123" s="3">
        <f t="shared" si="72"/>
        <v>2.6237789541041792E-2</v>
      </c>
      <c r="AE123" s="3">
        <f t="shared" si="72"/>
        <v>0.51296783524895617</v>
      </c>
      <c r="AF123" s="3">
        <f t="shared" si="72"/>
        <v>4.5707828651118512E-2</v>
      </c>
      <c r="AH123" t="s">
        <v>49</v>
      </c>
    </row>
    <row r="124" spans="2:34" x14ac:dyDescent="0.25">
      <c r="B124" s="3">
        <v>5.1299999999999998E-2</v>
      </c>
      <c r="C124" s="3">
        <v>0</v>
      </c>
      <c r="D124" s="3">
        <v>0.1066</v>
      </c>
      <c r="E124" s="3">
        <v>4.2099999999999999E-2</v>
      </c>
      <c r="F124" s="3">
        <v>0.65480000000000005</v>
      </c>
      <c r="G124" s="3">
        <v>50.89</v>
      </c>
      <c r="H124" s="3">
        <v>33.99</v>
      </c>
      <c r="I124" s="3">
        <v>0.1239</v>
      </c>
      <c r="J124" s="3">
        <v>4.51</v>
      </c>
      <c r="K124" s="3">
        <v>2.35</v>
      </c>
      <c r="L124" s="3">
        <v>4.1099999999999998E-2</v>
      </c>
      <c r="M124" s="3">
        <v>0.85250000000000004</v>
      </c>
      <c r="N124" s="3">
        <v>0.1154</v>
      </c>
      <c r="O124" s="3">
        <v>93.727800000000002</v>
      </c>
      <c r="P124" t="s">
        <v>45</v>
      </c>
    </row>
    <row r="125" spans="2:34" x14ac:dyDescent="0.25">
      <c r="B125" s="3">
        <v>8.9300000000000004E-2</v>
      </c>
      <c r="C125" s="3">
        <v>0.2359</v>
      </c>
      <c r="D125" s="3">
        <v>0.22689999999999999</v>
      </c>
      <c r="E125" s="3">
        <v>9.59</v>
      </c>
      <c r="F125" s="3">
        <v>0.12139999999999999</v>
      </c>
      <c r="G125" s="3">
        <v>39.25</v>
      </c>
      <c r="H125" s="3">
        <v>25.15</v>
      </c>
      <c r="I125" s="3">
        <v>0.3669</v>
      </c>
      <c r="J125" s="3">
        <v>2.54</v>
      </c>
      <c r="K125" s="3">
        <v>15.94</v>
      </c>
      <c r="L125" s="3">
        <v>0</v>
      </c>
      <c r="M125" s="3">
        <v>8.8999999999999999E-3</v>
      </c>
      <c r="N125" s="3">
        <v>1.2324999999999999</v>
      </c>
      <c r="O125" s="3">
        <v>94.751900000000006</v>
      </c>
      <c r="P125" t="s">
        <v>45</v>
      </c>
      <c r="S125" t="s">
        <v>120</v>
      </c>
      <c r="T125" s="3">
        <f>SQRT(T119^2+T120^2+T121^2+T122^2+T123^2)</f>
        <v>8.8731767601195999E-2</v>
      </c>
      <c r="U125" s="3">
        <f t="shared" ref="U125:AF125" si="73">SQRT(U119^2+U120^2+U121^2+U122^2+U123^2)</f>
        <v>8.5732656662250772E-2</v>
      </c>
      <c r="V125" s="3">
        <f t="shared" si="73"/>
        <v>0.25884367275343967</v>
      </c>
      <c r="W125" s="3">
        <f t="shared" si="73"/>
        <v>2.6485566287034557</v>
      </c>
      <c r="X125" s="3">
        <f t="shared" si="73"/>
        <v>0.46769236863082386</v>
      </c>
      <c r="Y125" s="3">
        <f t="shared" si="73"/>
        <v>6.185006333621609</v>
      </c>
      <c r="Z125" s="3">
        <f t="shared" si="73"/>
        <v>3.3231172808748255</v>
      </c>
      <c r="AA125" s="3">
        <f t="shared" si="73"/>
        <v>0.13533904232538002</v>
      </c>
      <c r="AB125" s="3">
        <f t="shared" si="73"/>
        <v>1.1874753407536331</v>
      </c>
      <c r="AC125" s="3">
        <f t="shared" si="73"/>
        <v>3.9592959685896076</v>
      </c>
      <c r="AD125" s="3">
        <f t="shared" si="73"/>
        <v>9.9410575239195692E-2</v>
      </c>
      <c r="AE125" s="3">
        <f t="shared" si="73"/>
        <v>3.343296723162664</v>
      </c>
      <c r="AF125" s="3">
        <f t="shared" si="73"/>
        <v>0.42522885092762042</v>
      </c>
    </row>
    <row r="126" spans="2:34" x14ac:dyDescent="0.25">
      <c r="B126" s="3">
        <v>7.7200000000000005E-2</v>
      </c>
      <c r="C126" s="3">
        <v>0.26729999999999998</v>
      </c>
      <c r="D126" s="3">
        <v>0.14019999999999999</v>
      </c>
      <c r="E126" s="3">
        <v>9.77</v>
      </c>
      <c r="F126" s="3">
        <v>9.6799999999999997E-2</v>
      </c>
      <c r="G126" s="3">
        <v>39.46</v>
      </c>
      <c r="H126" s="3">
        <v>24.07</v>
      </c>
      <c r="I126" s="3">
        <v>0.28220000000000001</v>
      </c>
      <c r="J126" s="3">
        <v>2.82</v>
      </c>
      <c r="K126" s="3">
        <v>16.489999999999998</v>
      </c>
      <c r="L126" s="3">
        <v>2.2800000000000001E-2</v>
      </c>
      <c r="M126" s="3">
        <v>7.9000000000000008E-3</v>
      </c>
      <c r="N126" s="3">
        <v>1.1399999999999999</v>
      </c>
      <c r="O126" s="3">
        <v>94.644400000000005</v>
      </c>
      <c r="P126" t="s">
        <v>45</v>
      </c>
    </row>
    <row r="127" spans="2:34" x14ac:dyDescent="0.25">
      <c r="B127" s="3">
        <v>7.8399999999999997E-2</v>
      </c>
      <c r="C127" s="3">
        <v>0.25390000000000001</v>
      </c>
      <c r="D127" s="3">
        <v>0.2311</v>
      </c>
      <c r="E127" s="3">
        <v>9.8800000000000008</v>
      </c>
      <c r="F127" s="3">
        <v>0.1179</v>
      </c>
      <c r="G127" s="3">
        <v>39.630000000000003</v>
      </c>
      <c r="H127" s="3">
        <v>24.19</v>
      </c>
      <c r="I127" s="3">
        <v>0.19009999999999999</v>
      </c>
      <c r="J127" s="3">
        <v>2.4900000000000002</v>
      </c>
      <c r="K127" s="3">
        <v>15.98</v>
      </c>
      <c r="L127" s="3">
        <v>4.3799999999999999E-2</v>
      </c>
      <c r="M127" s="3">
        <v>2.1999999999999999E-2</v>
      </c>
      <c r="N127" s="3">
        <v>1.1684000000000001</v>
      </c>
      <c r="O127" s="3">
        <v>94.275700000000001</v>
      </c>
      <c r="P127" t="s">
        <v>45</v>
      </c>
    </row>
    <row r="128" spans="2:34" x14ac:dyDescent="0.25">
      <c r="B128" s="3">
        <v>6.3600000000000004E-2</v>
      </c>
      <c r="C128" s="3">
        <v>0.2702</v>
      </c>
      <c r="D128" s="3">
        <v>0.2218</v>
      </c>
      <c r="E128" s="3">
        <v>9.68</v>
      </c>
      <c r="F128" s="3">
        <v>0.17349999999999999</v>
      </c>
      <c r="G128" s="3">
        <v>40.119999999999997</v>
      </c>
      <c r="H128" s="3">
        <v>25.02</v>
      </c>
      <c r="I128" s="3">
        <v>0.2989</v>
      </c>
      <c r="J128" s="3">
        <v>2.74</v>
      </c>
      <c r="K128" s="3">
        <v>15.39</v>
      </c>
      <c r="L128" s="3">
        <v>0.114</v>
      </c>
      <c r="M128" s="3">
        <v>6.7000000000000002E-3</v>
      </c>
      <c r="N128" s="3">
        <v>0.97299999999999998</v>
      </c>
      <c r="O128" s="3">
        <v>95.071700000000007</v>
      </c>
      <c r="P128" t="s">
        <v>45</v>
      </c>
    </row>
    <row r="129" spans="2:16" x14ac:dyDescent="0.25">
      <c r="B129" s="3">
        <v>8.3299999999999999E-2</v>
      </c>
      <c r="C129" s="3">
        <v>0.30359999999999998</v>
      </c>
      <c r="D129" s="3">
        <v>0.1978</v>
      </c>
      <c r="E129" s="3">
        <v>9.7100000000000009</v>
      </c>
      <c r="F129" s="3">
        <v>0.10979999999999999</v>
      </c>
      <c r="G129" s="3">
        <v>38.869999999999997</v>
      </c>
      <c r="H129" s="3">
        <v>23.36</v>
      </c>
      <c r="I129" s="3">
        <v>0.17760000000000001</v>
      </c>
      <c r="J129" s="3">
        <v>2.69</v>
      </c>
      <c r="K129" s="3">
        <v>15.67</v>
      </c>
      <c r="L129" s="3">
        <v>8.9399999999999993E-2</v>
      </c>
      <c r="M129" s="3">
        <v>0</v>
      </c>
      <c r="N129" s="3">
        <v>1.3245</v>
      </c>
      <c r="O129" s="3">
        <v>92.586100000000002</v>
      </c>
      <c r="P129" t="s">
        <v>45</v>
      </c>
    </row>
    <row r="130" spans="2:16" x14ac:dyDescent="0.25">
      <c r="B130" s="3">
        <v>6.2100000000000002E-2</v>
      </c>
      <c r="C130" s="3">
        <v>0.2641</v>
      </c>
      <c r="D130" s="3">
        <v>0.23780000000000001</v>
      </c>
      <c r="E130" s="3">
        <v>9.85</v>
      </c>
      <c r="F130" s="3">
        <v>8.7800000000000003E-2</v>
      </c>
      <c r="G130" s="3">
        <v>40.32</v>
      </c>
      <c r="H130" s="3">
        <v>23.73</v>
      </c>
      <c r="I130" s="3">
        <v>0.25530000000000003</v>
      </c>
      <c r="J130" s="3">
        <v>2.75</v>
      </c>
      <c r="K130" s="3">
        <v>15.4</v>
      </c>
      <c r="L130" s="3">
        <v>8.5000000000000006E-3</v>
      </c>
      <c r="M130" s="3">
        <v>0</v>
      </c>
      <c r="N130" s="3">
        <v>1.4474</v>
      </c>
      <c r="O130" s="3">
        <v>94.4131</v>
      </c>
      <c r="P130" t="s">
        <v>45</v>
      </c>
    </row>
    <row r="131" spans="2:16" x14ac:dyDescent="0.25">
      <c r="B131" s="3">
        <v>6.6000000000000003E-2</v>
      </c>
      <c r="C131" s="3">
        <v>0.32950000000000002</v>
      </c>
      <c r="D131" s="3">
        <v>0.22289999999999999</v>
      </c>
      <c r="E131" s="3">
        <v>9.81</v>
      </c>
      <c r="F131" s="3">
        <v>0.17599999999999999</v>
      </c>
      <c r="G131" s="3">
        <v>41.75</v>
      </c>
      <c r="H131" s="3">
        <v>23.79</v>
      </c>
      <c r="I131" s="3">
        <v>0.28710000000000002</v>
      </c>
      <c r="J131" s="3">
        <v>2.63</v>
      </c>
      <c r="K131" s="3">
        <v>14.96</v>
      </c>
      <c r="L131" s="3">
        <v>5.3100000000000001E-2</v>
      </c>
      <c r="M131" s="3">
        <v>0</v>
      </c>
      <c r="N131" s="3">
        <v>1.4295</v>
      </c>
      <c r="O131" s="3">
        <v>95.504199999999997</v>
      </c>
      <c r="P131" t="s">
        <v>45</v>
      </c>
    </row>
    <row r="132" spans="2:16" x14ac:dyDescent="0.25">
      <c r="B132" s="3">
        <v>7.5700000000000003E-2</v>
      </c>
      <c r="C132" s="3">
        <v>0.26860000000000001</v>
      </c>
      <c r="D132" s="3">
        <v>0.19189999999999999</v>
      </c>
      <c r="E132" s="3">
        <v>9.86</v>
      </c>
      <c r="F132" s="3">
        <v>0.1009</v>
      </c>
      <c r="G132" s="3">
        <v>39.47</v>
      </c>
      <c r="H132" s="3">
        <v>24.2</v>
      </c>
      <c r="I132" s="3">
        <v>0.16980000000000001</v>
      </c>
      <c r="J132" s="3">
        <v>2.64</v>
      </c>
      <c r="K132" s="3">
        <v>15.51</v>
      </c>
      <c r="L132" s="3">
        <v>3.8300000000000001E-2</v>
      </c>
      <c r="M132" s="3">
        <v>0</v>
      </c>
      <c r="N132" s="3">
        <v>1.1955</v>
      </c>
      <c r="O132" s="3">
        <v>93.720799999999997</v>
      </c>
      <c r="P132" t="s">
        <v>45</v>
      </c>
    </row>
    <row r="133" spans="2:16" x14ac:dyDescent="0.25">
      <c r="B133" s="3">
        <v>7.6600000000000001E-2</v>
      </c>
      <c r="C133" s="3">
        <v>0.308</v>
      </c>
      <c r="D133" s="3">
        <v>0.2492</v>
      </c>
      <c r="E133" s="3">
        <v>9.94</v>
      </c>
      <c r="F133" s="3">
        <v>5.3199999999999997E-2</v>
      </c>
      <c r="G133" s="3">
        <v>40.28</v>
      </c>
      <c r="H133" s="3">
        <v>23.51</v>
      </c>
      <c r="I133" s="3">
        <v>0.23849999999999999</v>
      </c>
      <c r="J133" s="3">
        <v>2.64</v>
      </c>
      <c r="K133" s="3">
        <v>14.51</v>
      </c>
      <c r="L133" s="3">
        <v>0.16439999999999999</v>
      </c>
      <c r="M133" s="3">
        <v>1.5100000000000001E-2</v>
      </c>
      <c r="N133" s="3">
        <v>1.2532000000000001</v>
      </c>
      <c r="O133" s="3">
        <v>93.238299999999995</v>
      </c>
      <c r="P133" t="s">
        <v>45</v>
      </c>
    </row>
    <row r="134" spans="2:16" x14ac:dyDescent="0.25">
      <c r="B134" s="5" t="s">
        <v>66</v>
      </c>
      <c r="C134" s="5" t="s">
        <v>66</v>
      </c>
      <c r="D134" s="3">
        <v>1.0200000000000001E-2</v>
      </c>
      <c r="E134" s="3">
        <v>1.1900000000000001E-2</v>
      </c>
      <c r="F134" s="3">
        <v>0.38229999999999997</v>
      </c>
      <c r="G134" s="3">
        <v>55.58</v>
      </c>
      <c r="H134" s="3">
        <v>34.700000000000003</v>
      </c>
      <c r="I134" s="5" t="s">
        <v>66</v>
      </c>
      <c r="J134">
        <v>4.8600000000000003</v>
      </c>
      <c r="K134" s="3">
        <v>2.19</v>
      </c>
      <c r="L134" s="3">
        <v>0.24529999999999999</v>
      </c>
      <c r="M134" s="3">
        <v>0.6321</v>
      </c>
      <c r="N134" s="3">
        <v>3.6799999999999999E-2</v>
      </c>
      <c r="O134">
        <v>98.648700000000005</v>
      </c>
      <c r="P134" t="s">
        <v>51</v>
      </c>
    </row>
    <row r="135" spans="2:16" x14ac:dyDescent="0.25">
      <c r="B135" s="5" t="s">
        <v>66</v>
      </c>
      <c r="C135" s="5" t="s">
        <v>66</v>
      </c>
      <c r="D135" s="3">
        <v>0.03</v>
      </c>
      <c r="E135" s="3">
        <v>3.1099999999999999E-2</v>
      </c>
      <c r="F135" s="3">
        <v>0.46789999999999998</v>
      </c>
      <c r="G135" s="3">
        <v>50.83</v>
      </c>
      <c r="H135" s="3">
        <v>31.77</v>
      </c>
      <c r="I135" s="5" t="s">
        <v>66</v>
      </c>
      <c r="J135">
        <v>4.8600000000000003</v>
      </c>
      <c r="K135" s="3">
        <v>2.0499999999999998</v>
      </c>
      <c r="L135" s="3">
        <v>0.35510000000000003</v>
      </c>
      <c r="M135" s="3">
        <v>0.79969999999999997</v>
      </c>
      <c r="N135" s="3">
        <v>6.1400000000000003E-2</v>
      </c>
      <c r="O135">
        <v>91.255300000000005</v>
      </c>
      <c r="P135" t="s">
        <v>51</v>
      </c>
    </row>
    <row r="136" spans="2:16" x14ac:dyDescent="0.25">
      <c r="B136" s="5" t="s">
        <v>66</v>
      </c>
      <c r="C136" s="5" t="s">
        <v>66</v>
      </c>
      <c r="D136" s="3">
        <v>1.1999999999999999E-3</v>
      </c>
      <c r="E136" s="3">
        <v>6.9999999999999999E-4</v>
      </c>
      <c r="F136" s="3">
        <v>0.42730000000000001</v>
      </c>
      <c r="G136" s="3">
        <v>55.12</v>
      </c>
      <c r="H136" s="3">
        <v>34.090000000000003</v>
      </c>
      <c r="I136" s="5" t="s">
        <v>66</v>
      </c>
      <c r="J136">
        <v>4.8899999999999997</v>
      </c>
      <c r="K136" s="3">
        <v>3.24</v>
      </c>
      <c r="L136" s="3">
        <v>0.25869999999999999</v>
      </c>
      <c r="M136" s="3">
        <v>0.54339999999999999</v>
      </c>
      <c r="N136" s="3">
        <v>0.1012</v>
      </c>
      <c r="O136">
        <v>98.672600000000003</v>
      </c>
      <c r="P136" t="s">
        <v>51</v>
      </c>
    </row>
    <row r="137" spans="2:16" x14ac:dyDescent="0.25">
      <c r="B137" s="5" t="s">
        <v>66</v>
      </c>
      <c r="C137" s="5" t="s">
        <v>66</v>
      </c>
      <c r="D137" s="3">
        <v>6.3600000000000004E-2</v>
      </c>
      <c r="E137" s="3">
        <v>2.01E-2</v>
      </c>
      <c r="F137" s="3">
        <v>0.4672</v>
      </c>
      <c r="G137" s="3">
        <v>55.29</v>
      </c>
      <c r="H137" s="3">
        <v>34.56</v>
      </c>
      <c r="I137" s="5" t="s">
        <v>66</v>
      </c>
      <c r="J137">
        <v>4.76</v>
      </c>
      <c r="K137" s="3">
        <v>2.2400000000000002</v>
      </c>
      <c r="L137" s="3">
        <v>0.31440000000000001</v>
      </c>
      <c r="M137" s="3">
        <v>0.8579</v>
      </c>
      <c r="N137" s="3">
        <v>7.8299999999999995E-2</v>
      </c>
      <c r="O137">
        <v>98.651600000000002</v>
      </c>
      <c r="P137" t="s">
        <v>51</v>
      </c>
    </row>
    <row r="138" spans="2:16" x14ac:dyDescent="0.25">
      <c r="B138" s="5" t="s">
        <v>66</v>
      </c>
      <c r="C138" s="5" t="s">
        <v>66</v>
      </c>
      <c r="D138" s="3">
        <v>3.8399999999999997E-2</v>
      </c>
      <c r="E138" s="3">
        <v>3.9300000000000002E-2</v>
      </c>
      <c r="F138" s="3">
        <v>0.42680000000000001</v>
      </c>
      <c r="G138" s="3">
        <v>54.71</v>
      </c>
      <c r="H138" s="3">
        <v>33.81</v>
      </c>
      <c r="I138" s="5" t="s">
        <v>66</v>
      </c>
      <c r="J138">
        <v>5.03</v>
      </c>
      <c r="K138" s="3">
        <v>2.8</v>
      </c>
      <c r="L138" s="3">
        <v>0.43409999999999999</v>
      </c>
      <c r="M138" s="3">
        <v>1.1352</v>
      </c>
      <c r="N138" s="3">
        <v>4.1700000000000001E-2</v>
      </c>
      <c r="O138">
        <v>98.465500000000006</v>
      </c>
      <c r="P138" t="s">
        <v>51</v>
      </c>
    </row>
    <row r="139" spans="2:16" x14ac:dyDescent="0.25">
      <c r="B139" s="5" t="s">
        <v>66</v>
      </c>
      <c r="C139" s="5" t="s">
        <v>66</v>
      </c>
      <c r="D139" s="3">
        <v>2.5000000000000001E-2</v>
      </c>
      <c r="E139" s="3">
        <v>0</v>
      </c>
      <c r="F139" s="3">
        <v>0.49859999999999999</v>
      </c>
      <c r="G139" s="3">
        <v>54.75</v>
      </c>
      <c r="H139" s="3">
        <v>34.25</v>
      </c>
      <c r="I139" s="5" t="s">
        <v>66</v>
      </c>
      <c r="J139">
        <v>4.6399999999999997</v>
      </c>
      <c r="K139" s="3">
        <v>2.4300000000000002</v>
      </c>
      <c r="L139" s="3">
        <v>0.4632</v>
      </c>
      <c r="M139" s="3">
        <v>0.4194</v>
      </c>
      <c r="N139" s="3">
        <v>6.5500000000000003E-2</v>
      </c>
      <c r="O139">
        <v>97.541799999999995</v>
      </c>
      <c r="P139" t="s">
        <v>51</v>
      </c>
    </row>
    <row r="140" spans="2:16" x14ac:dyDescent="0.25">
      <c r="B140" s="5" t="s">
        <v>66</v>
      </c>
      <c r="C140" s="5" t="s">
        <v>66</v>
      </c>
      <c r="D140" s="3">
        <v>2.0799999999999999E-2</v>
      </c>
      <c r="E140" s="3">
        <v>0.14729999999999999</v>
      </c>
      <c r="F140" s="3">
        <v>0.41320000000000001</v>
      </c>
      <c r="G140" s="3">
        <v>52.66</v>
      </c>
      <c r="H140" s="3">
        <v>33.33</v>
      </c>
      <c r="I140" s="5" t="s">
        <v>66</v>
      </c>
      <c r="J140">
        <v>5.03</v>
      </c>
      <c r="K140" s="3">
        <v>3.18</v>
      </c>
      <c r="L140" s="3">
        <v>0.30080000000000001</v>
      </c>
      <c r="M140" s="3">
        <v>1.2878000000000001</v>
      </c>
      <c r="N140" s="3">
        <v>0.1226</v>
      </c>
      <c r="O140">
        <v>96.492599999999996</v>
      </c>
      <c r="P140" t="s">
        <v>51</v>
      </c>
    </row>
    <row r="141" spans="2:16" x14ac:dyDescent="0.25">
      <c r="B141" s="5" t="s">
        <v>66</v>
      </c>
      <c r="C141" s="5" t="s">
        <v>66</v>
      </c>
      <c r="D141" s="3">
        <v>0</v>
      </c>
      <c r="E141" s="3">
        <v>0</v>
      </c>
      <c r="F141" s="3">
        <v>0.37169999999999997</v>
      </c>
      <c r="G141" s="3">
        <v>55.85</v>
      </c>
      <c r="H141" s="3">
        <v>34.880000000000003</v>
      </c>
      <c r="I141" s="5" t="s">
        <v>66</v>
      </c>
      <c r="J141">
        <v>5.04</v>
      </c>
      <c r="K141" s="3">
        <v>1.2756000000000001</v>
      </c>
      <c r="L141" s="3">
        <v>0.36549999999999999</v>
      </c>
      <c r="M141" s="3">
        <v>0.4209</v>
      </c>
      <c r="N141" s="3">
        <v>6.6799999999999998E-2</v>
      </c>
      <c r="O141">
        <v>98.270499999999998</v>
      </c>
      <c r="P141" t="s">
        <v>51</v>
      </c>
    </row>
    <row r="142" spans="2:16" x14ac:dyDescent="0.25">
      <c r="B142" s="5" t="s">
        <v>66</v>
      </c>
      <c r="C142" s="5" t="s">
        <v>66</v>
      </c>
      <c r="D142" s="3">
        <v>2.1499999999999998E-2</v>
      </c>
      <c r="E142" s="3">
        <v>0</v>
      </c>
      <c r="F142" s="3">
        <v>0.38</v>
      </c>
      <c r="G142" s="3">
        <v>54.62</v>
      </c>
      <c r="H142" s="3">
        <v>34.36</v>
      </c>
      <c r="I142" s="5" t="s">
        <v>66</v>
      </c>
      <c r="J142">
        <v>5.22</v>
      </c>
      <c r="K142" s="3">
        <v>2.76</v>
      </c>
      <c r="L142" s="3">
        <v>0.30209999999999998</v>
      </c>
      <c r="M142" s="3">
        <v>0.57979999999999998</v>
      </c>
      <c r="N142" s="3">
        <v>7.1499999999999994E-2</v>
      </c>
      <c r="O142">
        <v>98.314899999999994</v>
      </c>
      <c r="P142" t="s">
        <v>51</v>
      </c>
    </row>
    <row r="143" spans="2:16" x14ac:dyDescent="0.25">
      <c r="B143" s="5" t="s">
        <v>66</v>
      </c>
      <c r="C143" s="5" t="s">
        <v>66</v>
      </c>
      <c r="D143" s="3">
        <v>0</v>
      </c>
      <c r="E143" s="3">
        <v>2.2599999999999999E-2</v>
      </c>
      <c r="F143" s="3">
        <v>0.46139999999999998</v>
      </c>
      <c r="G143" s="3">
        <v>55.51</v>
      </c>
      <c r="H143" s="3">
        <v>34.950000000000003</v>
      </c>
      <c r="I143" s="5" t="s">
        <v>66</v>
      </c>
      <c r="J143">
        <v>4.87</v>
      </c>
      <c r="K143" s="3">
        <v>2.33</v>
      </c>
      <c r="L143" s="3">
        <v>0.44679999999999997</v>
      </c>
      <c r="M143" s="3">
        <v>0.48159999999999997</v>
      </c>
      <c r="N143" s="3">
        <v>0.1053</v>
      </c>
      <c r="O143">
        <v>99.177800000000005</v>
      </c>
      <c r="P143" t="s">
        <v>51</v>
      </c>
    </row>
    <row r="144" spans="2:16" x14ac:dyDescent="0.25">
      <c r="B144" s="5" t="s">
        <v>66</v>
      </c>
      <c r="C144" s="5" t="s">
        <v>66</v>
      </c>
      <c r="D144" s="3">
        <v>0.87649999999999995</v>
      </c>
      <c r="E144" s="3">
        <v>0.12759999999999999</v>
      </c>
      <c r="F144" s="3">
        <v>0.60929999999999995</v>
      </c>
      <c r="G144" s="3">
        <v>52.26</v>
      </c>
      <c r="H144" s="3">
        <v>15.03</v>
      </c>
      <c r="I144" s="5" t="s">
        <v>66</v>
      </c>
      <c r="J144">
        <v>3.15</v>
      </c>
      <c r="K144" s="3">
        <v>4.49</v>
      </c>
      <c r="L144" s="3">
        <v>8.0799999999999997E-2</v>
      </c>
      <c r="M144" s="3">
        <v>21.55</v>
      </c>
      <c r="N144" s="3">
        <v>0.20760000000000001</v>
      </c>
      <c r="O144">
        <v>98.381900000000002</v>
      </c>
      <c r="P144" t="s">
        <v>46</v>
      </c>
    </row>
    <row r="145" spans="1:16" x14ac:dyDescent="0.25">
      <c r="B145" s="5" t="s">
        <v>66</v>
      </c>
      <c r="C145" s="5" t="s">
        <v>66</v>
      </c>
      <c r="D145" s="3">
        <v>0.77629999999999999</v>
      </c>
      <c r="E145" s="3">
        <v>3.2000000000000002E-3</v>
      </c>
      <c r="F145" s="3">
        <v>0.63490000000000002</v>
      </c>
      <c r="G145" s="3">
        <v>52.17</v>
      </c>
      <c r="H145" s="3">
        <v>15.43</v>
      </c>
      <c r="I145" s="5" t="s">
        <v>66</v>
      </c>
      <c r="J145">
        <v>3.16</v>
      </c>
      <c r="K145" s="3">
        <v>4.16</v>
      </c>
      <c r="L145" s="3">
        <v>7.4899999999999994E-2</v>
      </c>
      <c r="M145" s="3">
        <v>21.48</v>
      </c>
      <c r="N145" s="3">
        <v>0.24399999999999999</v>
      </c>
      <c r="O145">
        <v>98.133300000000006</v>
      </c>
      <c r="P145" t="s">
        <v>46</v>
      </c>
    </row>
    <row r="146" spans="1:16" x14ac:dyDescent="0.25">
      <c r="B146" s="5" t="s">
        <v>66</v>
      </c>
      <c r="C146" s="5" t="s">
        <v>66</v>
      </c>
      <c r="D146" s="3">
        <v>0.73709999999999998</v>
      </c>
      <c r="E146" s="3">
        <v>1.2500000000000001E-2</v>
      </c>
      <c r="F146" s="3">
        <v>0.68059999999999998</v>
      </c>
      <c r="G146" s="3">
        <v>52.49</v>
      </c>
      <c r="H146" s="3">
        <v>15.82</v>
      </c>
      <c r="I146" s="5" t="s">
        <v>66</v>
      </c>
      <c r="J146">
        <v>2.65</v>
      </c>
      <c r="K146" s="3">
        <v>3.79</v>
      </c>
      <c r="L146" s="3">
        <v>8.5300000000000001E-2</v>
      </c>
      <c r="M146" s="3">
        <v>22.02</v>
      </c>
      <c r="N146" s="3">
        <v>0.2051</v>
      </c>
      <c r="O146">
        <v>98.490700000000004</v>
      </c>
      <c r="P146" t="s">
        <v>46</v>
      </c>
    </row>
    <row r="147" spans="1:16" x14ac:dyDescent="0.25">
      <c r="B147" s="5" t="s">
        <v>66</v>
      </c>
      <c r="C147" s="5" t="s">
        <v>66</v>
      </c>
      <c r="D147" s="3">
        <v>0.78120000000000001</v>
      </c>
      <c r="E147" s="3">
        <v>2.5999999999999999E-3</v>
      </c>
      <c r="F147" s="3">
        <v>0.6794</v>
      </c>
      <c r="G147" s="3">
        <v>51.76</v>
      </c>
      <c r="H147" s="3">
        <v>15.57</v>
      </c>
      <c r="I147" s="5" t="s">
        <v>66</v>
      </c>
      <c r="J147">
        <v>2.92</v>
      </c>
      <c r="K147" s="3">
        <v>5.0999999999999996</v>
      </c>
      <c r="L147" s="3">
        <v>6.5100000000000005E-2</v>
      </c>
      <c r="M147" s="3">
        <v>21.71</v>
      </c>
      <c r="N147" s="3">
        <v>0.29409999999999997</v>
      </c>
      <c r="O147">
        <v>98.882499999999993</v>
      </c>
      <c r="P147" t="s">
        <v>46</v>
      </c>
    </row>
    <row r="148" spans="1:16" x14ac:dyDescent="0.25">
      <c r="B148" s="5" t="s">
        <v>66</v>
      </c>
      <c r="C148" s="5" t="s">
        <v>66</v>
      </c>
      <c r="D148" s="3">
        <v>0.73709999999999998</v>
      </c>
      <c r="E148" s="3">
        <v>3.2099999999999997E-2</v>
      </c>
      <c r="F148" s="3">
        <v>0.70209999999999995</v>
      </c>
      <c r="G148" s="3">
        <v>52.37</v>
      </c>
      <c r="H148" s="3">
        <v>15.22</v>
      </c>
      <c r="I148" s="5" t="s">
        <v>66</v>
      </c>
      <c r="J148">
        <v>2.73</v>
      </c>
      <c r="K148" s="3">
        <v>4.1500000000000004</v>
      </c>
      <c r="L148" s="3">
        <v>7.1999999999999995E-2</v>
      </c>
      <c r="M148" s="3">
        <v>22.15</v>
      </c>
      <c r="N148" s="3">
        <v>0.14749999999999999</v>
      </c>
      <c r="O148">
        <v>98.310900000000004</v>
      </c>
      <c r="P148" t="s">
        <v>46</v>
      </c>
    </row>
    <row r="149" spans="1:16" x14ac:dyDescent="0.25">
      <c r="B149" s="5" t="s">
        <v>66</v>
      </c>
      <c r="C149" s="5" t="s">
        <v>66</v>
      </c>
      <c r="D149" s="3">
        <v>0.88619999999999999</v>
      </c>
      <c r="E149" s="3">
        <v>1.5800000000000002E-2</v>
      </c>
      <c r="F149" s="3">
        <v>0.74399999999999999</v>
      </c>
      <c r="G149" s="3">
        <v>51.62</v>
      </c>
      <c r="H149" s="3">
        <v>14.82</v>
      </c>
      <c r="I149" s="5" t="s">
        <v>66</v>
      </c>
      <c r="J149">
        <v>3.32</v>
      </c>
      <c r="K149" s="3">
        <v>5.14</v>
      </c>
      <c r="L149" s="3">
        <v>0.11310000000000001</v>
      </c>
      <c r="M149" s="3">
        <v>21.75</v>
      </c>
      <c r="N149" s="3">
        <v>0.16289999999999999</v>
      </c>
      <c r="O149">
        <v>98.572100000000006</v>
      </c>
      <c r="P149" t="s">
        <v>46</v>
      </c>
    </row>
    <row r="150" spans="1:16" x14ac:dyDescent="0.25">
      <c r="B150" s="5" t="s">
        <v>66</v>
      </c>
      <c r="C150" s="5" t="s">
        <v>66</v>
      </c>
      <c r="D150" s="3">
        <v>0.93679999999999997</v>
      </c>
      <c r="E150" s="3">
        <v>1.2E-2</v>
      </c>
      <c r="F150" s="3">
        <v>0.69799999999999995</v>
      </c>
      <c r="G150" s="3">
        <v>51.95</v>
      </c>
      <c r="H150" s="3">
        <v>14.44</v>
      </c>
      <c r="I150" s="5" t="s">
        <v>66</v>
      </c>
      <c r="J150">
        <v>3.36</v>
      </c>
      <c r="K150" s="3">
        <v>5.3</v>
      </c>
      <c r="L150" s="3">
        <v>8.1500000000000003E-2</v>
      </c>
      <c r="M150" s="3">
        <v>22.15</v>
      </c>
      <c r="N150" s="3">
        <v>0.1646</v>
      </c>
      <c r="O150">
        <v>99.093000000000004</v>
      </c>
      <c r="P150" t="s">
        <v>46</v>
      </c>
    </row>
    <row r="151" spans="1:16" x14ac:dyDescent="0.25">
      <c r="B151" s="5" t="s">
        <v>66</v>
      </c>
      <c r="C151" s="5" t="s">
        <v>66</v>
      </c>
      <c r="D151" s="3">
        <v>0.82689999999999997</v>
      </c>
      <c r="E151" s="3">
        <v>0</v>
      </c>
      <c r="F151" s="3">
        <v>0.8095</v>
      </c>
      <c r="G151" s="3">
        <v>52.3</v>
      </c>
      <c r="H151" s="3">
        <v>14.55</v>
      </c>
      <c r="I151" s="5" t="s">
        <v>66</v>
      </c>
      <c r="J151">
        <v>3.9</v>
      </c>
      <c r="K151" s="3">
        <v>4.46</v>
      </c>
      <c r="L151" s="3">
        <v>8.1500000000000003E-2</v>
      </c>
      <c r="M151" s="3">
        <v>21.99</v>
      </c>
      <c r="N151" s="3">
        <v>0.1857</v>
      </c>
      <c r="O151">
        <v>99.103700000000003</v>
      </c>
      <c r="P151" t="s">
        <v>46</v>
      </c>
    </row>
    <row r="152" spans="1:16" x14ac:dyDescent="0.25">
      <c r="B152" s="5" t="s">
        <v>66</v>
      </c>
      <c r="C152" s="5" t="s">
        <v>66</v>
      </c>
      <c r="D152" s="3">
        <v>0.91090000000000004</v>
      </c>
      <c r="E152" s="3">
        <v>5.5899999999999998E-2</v>
      </c>
      <c r="F152" s="3">
        <v>0.79730000000000001</v>
      </c>
      <c r="G152" s="3">
        <v>50.75</v>
      </c>
      <c r="H152" s="3">
        <v>13.4</v>
      </c>
      <c r="I152" s="5" t="s">
        <v>66</v>
      </c>
      <c r="J152">
        <v>3.1</v>
      </c>
      <c r="K152" s="3">
        <v>7.37</v>
      </c>
      <c r="L152" s="3">
        <v>0.18210000000000001</v>
      </c>
      <c r="M152" s="3">
        <v>21.94</v>
      </c>
      <c r="N152" s="3">
        <v>0.31490000000000001</v>
      </c>
      <c r="O152">
        <v>98.821200000000005</v>
      </c>
      <c r="P152" t="s">
        <v>46</v>
      </c>
    </row>
    <row r="153" spans="1:16" x14ac:dyDescent="0.25">
      <c r="B153" s="5" t="s">
        <v>66</v>
      </c>
      <c r="C153" s="5" t="s">
        <v>66</v>
      </c>
      <c r="D153" s="3">
        <v>0.95799999999999996</v>
      </c>
      <c r="E153" s="3">
        <v>0</v>
      </c>
      <c r="F153" s="3">
        <v>0.76690000000000003</v>
      </c>
      <c r="G153" s="3">
        <v>51.07</v>
      </c>
      <c r="H153" s="3">
        <v>14.56</v>
      </c>
      <c r="I153" s="5" t="s">
        <v>66</v>
      </c>
      <c r="J153">
        <v>3.07</v>
      </c>
      <c r="K153" s="3">
        <v>5.26</v>
      </c>
      <c r="L153" s="3">
        <v>5.3800000000000001E-2</v>
      </c>
      <c r="M153" s="3">
        <v>21.85</v>
      </c>
      <c r="N153" s="3">
        <v>0.27079999999999999</v>
      </c>
      <c r="O153">
        <v>97.8596</v>
      </c>
      <c r="P153" t="s">
        <v>46</v>
      </c>
    </row>
    <row r="154" spans="1:16" x14ac:dyDescent="0.25">
      <c r="B154" s="5" t="s">
        <v>66</v>
      </c>
      <c r="C154" s="5" t="s">
        <v>66</v>
      </c>
      <c r="D154" s="3">
        <v>9.1200000000000003E-2</v>
      </c>
      <c r="E154" s="3">
        <v>1.35E-2</v>
      </c>
      <c r="F154" s="3">
        <v>3.55</v>
      </c>
      <c r="G154" s="3">
        <v>41.68</v>
      </c>
      <c r="H154" s="3">
        <v>13.96</v>
      </c>
      <c r="I154" s="5" t="s">
        <v>66</v>
      </c>
      <c r="J154">
        <v>7.65</v>
      </c>
      <c r="K154" s="3">
        <v>20.84</v>
      </c>
      <c r="L154" s="3">
        <v>0.15579999999999999</v>
      </c>
      <c r="M154" s="3">
        <v>11.02</v>
      </c>
      <c r="N154" s="3">
        <v>0.39129999999999998</v>
      </c>
      <c r="O154">
        <v>99.351900000000001</v>
      </c>
      <c r="P154" t="s">
        <v>49</v>
      </c>
    </row>
    <row r="155" spans="1:16" x14ac:dyDescent="0.25">
      <c r="B155" s="5" t="s">
        <v>66</v>
      </c>
      <c r="C155" s="5" t="s">
        <v>66</v>
      </c>
      <c r="D155" s="3">
        <v>0</v>
      </c>
      <c r="E155" s="3">
        <v>3.6299999999999999E-2</v>
      </c>
      <c r="F155" s="3">
        <v>4.32</v>
      </c>
      <c r="G155" s="3">
        <v>39.97</v>
      </c>
      <c r="H155" s="3">
        <v>11.78</v>
      </c>
      <c r="I155" s="5" t="s">
        <v>66</v>
      </c>
      <c r="J155">
        <v>8.6999999999999993</v>
      </c>
      <c r="K155" s="3">
        <v>22.16</v>
      </c>
      <c r="L155" s="3">
        <v>0.16370000000000001</v>
      </c>
      <c r="M155" s="3">
        <v>11.5</v>
      </c>
      <c r="N155" s="3">
        <v>0.37459999999999999</v>
      </c>
      <c r="O155">
        <v>99.0047</v>
      </c>
      <c r="P155" t="s">
        <v>49</v>
      </c>
    </row>
    <row r="156" spans="1:16" x14ac:dyDescent="0.25">
      <c r="B156" s="5" t="s">
        <v>66</v>
      </c>
      <c r="C156" s="5" t="s">
        <v>66</v>
      </c>
      <c r="D156" s="3">
        <v>0</v>
      </c>
      <c r="E156" s="3">
        <v>6.1000000000000004E-3</v>
      </c>
      <c r="F156" s="3">
        <v>4.79</v>
      </c>
      <c r="G156" s="3">
        <v>40.06</v>
      </c>
      <c r="H156" s="3">
        <v>11.07</v>
      </c>
      <c r="I156" s="5" t="s">
        <v>66</v>
      </c>
      <c r="J156">
        <v>9.34</v>
      </c>
      <c r="K156" s="3">
        <v>22.05</v>
      </c>
      <c r="L156" s="3">
        <v>0.1082</v>
      </c>
      <c r="M156" s="3">
        <v>11.68</v>
      </c>
      <c r="N156" s="3">
        <v>0.35170000000000001</v>
      </c>
      <c r="O156">
        <v>99.456100000000006</v>
      </c>
      <c r="P156" t="s">
        <v>49</v>
      </c>
    </row>
    <row r="157" spans="1:16" x14ac:dyDescent="0.25">
      <c r="B157" s="5" t="s">
        <v>66</v>
      </c>
      <c r="C157" s="5" t="s">
        <v>66</v>
      </c>
      <c r="D157" s="3">
        <v>2.24E-2</v>
      </c>
      <c r="E157" s="3">
        <v>2.2599999999999999E-2</v>
      </c>
      <c r="F157" s="3">
        <v>4.3899999999999997</v>
      </c>
      <c r="G157" s="3">
        <v>40.22</v>
      </c>
      <c r="H157" s="3">
        <v>11.69</v>
      </c>
      <c r="I157" s="5" t="s">
        <v>66</v>
      </c>
      <c r="J157">
        <v>8.8800000000000008</v>
      </c>
      <c r="K157" s="3">
        <v>22.01</v>
      </c>
      <c r="L157" s="3">
        <v>0.1489</v>
      </c>
      <c r="M157" s="3">
        <v>11.16</v>
      </c>
      <c r="N157" s="3">
        <v>0.28560000000000002</v>
      </c>
      <c r="O157">
        <v>98.829599999999999</v>
      </c>
      <c r="P157" t="s">
        <v>49</v>
      </c>
    </row>
    <row r="158" spans="1:16" x14ac:dyDescent="0.25">
      <c r="B158" s="5" t="s">
        <v>66</v>
      </c>
      <c r="C158" s="5" t="s">
        <v>66</v>
      </c>
      <c r="D158" s="3">
        <v>0</v>
      </c>
      <c r="E158" s="3">
        <v>5.1200000000000002E-2</v>
      </c>
      <c r="F158" s="3">
        <v>4.08</v>
      </c>
      <c r="G158" s="3">
        <v>40.33</v>
      </c>
      <c r="H158" s="3">
        <v>12.97</v>
      </c>
      <c r="I158" s="5" t="s">
        <v>66</v>
      </c>
      <c r="J158">
        <v>8.67</v>
      </c>
      <c r="K158" s="3">
        <v>22.28</v>
      </c>
      <c r="L158" s="3">
        <v>9.9299999999999999E-2</v>
      </c>
      <c r="M158" s="3">
        <v>10.199999999999999</v>
      </c>
      <c r="N158" s="3">
        <v>0.2802</v>
      </c>
      <c r="O158">
        <v>98.960800000000006</v>
      </c>
      <c r="P158" t="s">
        <v>49</v>
      </c>
    </row>
    <row r="160" spans="1:16" ht="18.75" x14ac:dyDescent="0.3">
      <c r="A160" s="55" t="s">
        <v>60</v>
      </c>
    </row>
    <row r="161" spans="1:19" x14ac:dyDescent="0.25">
      <c r="B161" t="s">
        <v>31</v>
      </c>
      <c r="C161" t="s">
        <v>29</v>
      </c>
      <c r="D161" t="s">
        <v>17</v>
      </c>
      <c r="E161" t="s">
        <v>18</v>
      </c>
      <c r="F161" t="s">
        <v>24</v>
      </c>
      <c r="G161" t="s">
        <v>23</v>
      </c>
      <c r="H161" t="s">
        <v>21</v>
      </c>
      <c r="I161" t="s">
        <v>30</v>
      </c>
      <c r="J161" t="s">
        <v>20</v>
      </c>
      <c r="K161" t="s">
        <v>25</v>
      </c>
      <c r="L161" t="s">
        <v>32</v>
      </c>
      <c r="M161" t="s">
        <v>22</v>
      </c>
      <c r="N161" t="s">
        <v>19</v>
      </c>
      <c r="O161" t="s">
        <v>26</v>
      </c>
      <c r="P161" t="s">
        <v>33</v>
      </c>
    </row>
    <row r="162" spans="1:19" x14ac:dyDescent="0.25">
      <c r="B162" s="5" t="s">
        <v>66</v>
      </c>
      <c r="C162" s="5" t="s">
        <v>66</v>
      </c>
      <c r="D162" s="3">
        <v>2.97</v>
      </c>
      <c r="E162" s="3">
        <v>4.0500000000000001E-2</v>
      </c>
      <c r="F162" s="3">
        <v>0.31019999999999998</v>
      </c>
      <c r="G162" s="3">
        <v>55.59</v>
      </c>
      <c r="H162" s="3">
        <v>14.07</v>
      </c>
      <c r="I162" s="5" t="s">
        <v>66</v>
      </c>
      <c r="J162" s="3">
        <v>2.0299999999999998</v>
      </c>
      <c r="K162" s="3">
        <v>5.99</v>
      </c>
      <c r="L162" s="5" t="s">
        <v>66</v>
      </c>
      <c r="M162" s="3">
        <v>18.489999999999998</v>
      </c>
      <c r="N162" s="3">
        <v>0.16309999999999999</v>
      </c>
      <c r="O162" s="3">
        <v>99.653899999999993</v>
      </c>
      <c r="P162" t="s">
        <v>46</v>
      </c>
    </row>
    <row r="163" spans="1:19" x14ac:dyDescent="0.25">
      <c r="B163" s="5" t="s">
        <v>66</v>
      </c>
      <c r="C163" s="5" t="s">
        <v>66</v>
      </c>
      <c r="D163" s="3">
        <v>5.6399999999999999E-2</v>
      </c>
      <c r="E163" s="3">
        <v>2.9700000000000001E-2</v>
      </c>
      <c r="F163" s="3">
        <v>0.37269999999999998</v>
      </c>
      <c r="G163" s="3">
        <v>57.19</v>
      </c>
      <c r="H163" s="3">
        <v>35.229999999999997</v>
      </c>
      <c r="I163" s="5" t="s">
        <v>66</v>
      </c>
      <c r="J163" s="3">
        <v>6.35</v>
      </c>
      <c r="K163" s="3">
        <v>1.1516999999999999</v>
      </c>
      <c r="L163" s="5" t="s">
        <v>66</v>
      </c>
      <c r="M163" s="3">
        <v>0.255</v>
      </c>
      <c r="N163" s="3">
        <v>5.0200000000000002E-2</v>
      </c>
      <c r="O163" s="3">
        <v>100.7283</v>
      </c>
      <c r="P163" t="s">
        <v>51</v>
      </c>
    </row>
    <row r="164" spans="1:19" x14ac:dyDescent="0.25">
      <c r="B164" s="5" t="s">
        <v>66</v>
      </c>
      <c r="C164" s="5" t="s">
        <v>66</v>
      </c>
      <c r="D164" s="3">
        <v>6.9500000000000006E-2</v>
      </c>
      <c r="E164" s="3">
        <v>0</v>
      </c>
      <c r="F164" s="3">
        <v>0.35539999999999999</v>
      </c>
      <c r="G164" s="3">
        <v>57.87</v>
      </c>
      <c r="H164" s="3">
        <v>35.04</v>
      </c>
      <c r="I164" s="5" t="s">
        <v>66</v>
      </c>
      <c r="J164" s="3">
        <v>5.15</v>
      </c>
      <c r="K164" s="3">
        <v>1.4339</v>
      </c>
      <c r="L164" s="5" t="s">
        <v>66</v>
      </c>
      <c r="M164" s="3">
        <v>0.28499999999999998</v>
      </c>
      <c r="N164" s="3">
        <v>2.9100000000000001E-2</v>
      </c>
      <c r="O164" s="3">
        <v>100.2328</v>
      </c>
      <c r="P164" t="s">
        <v>51</v>
      </c>
    </row>
    <row r="165" spans="1:19" x14ac:dyDescent="0.25">
      <c r="B165" s="5" t="s">
        <v>66</v>
      </c>
      <c r="C165" s="5" t="s">
        <v>66</v>
      </c>
      <c r="D165" s="3">
        <v>2.0400000000000001E-2</v>
      </c>
      <c r="E165" s="3">
        <v>0</v>
      </c>
      <c r="F165" s="3">
        <v>0.26269999999999999</v>
      </c>
      <c r="G165" s="3">
        <v>57.95</v>
      </c>
      <c r="H165" s="3">
        <v>35.96</v>
      </c>
      <c r="I165" s="5" t="s">
        <v>66</v>
      </c>
      <c r="J165" s="3">
        <v>4.93</v>
      </c>
      <c r="K165" s="3">
        <v>1.3182</v>
      </c>
      <c r="L165" s="5" t="s">
        <v>66</v>
      </c>
      <c r="M165" s="3">
        <v>0.24260000000000001</v>
      </c>
      <c r="N165" s="3">
        <v>5.21E-2</v>
      </c>
      <c r="O165" s="3">
        <v>100.7359</v>
      </c>
      <c r="P165" t="s">
        <v>51</v>
      </c>
    </row>
    <row r="166" spans="1:19" x14ac:dyDescent="0.25">
      <c r="B166" s="5" t="s">
        <v>66</v>
      </c>
      <c r="C166" s="5" t="s">
        <v>66</v>
      </c>
      <c r="D166" s="3">
        <v>3.1800000000000002E-2</v>
      </c>
      <c r="E166" s="3">
        <v>3.8300000000000001E-2</v>
      </c>
      <c r="F166" s="3">
        <v>0.23269999999999999</v>
      </c>
      <c r="G166" s="3">
        <v>58.56</v>
      </c>
      <c r="H166" s="3">
        <v>36.04</v>
      </c>
      <c r="I166" s="5" t="s">
        <v>66</v>
      </c>
      <c r="J166" s="3">
        <v>4.55</v>
      </c>
      <c r="K166" s="3">
        <v>1.2994000000000001</v>
      </c>
      <c r="L166" s="5" t="s">
        <v>66</v>
      </c>
      <c r="M166" s="3">
        <v>0.2392</v>
      </c>
      <c r="N166" s="3">
        <v>1.04E-2</v>
      </c>
      <c r="O166" s="3">
        <v>101.1601</v>
      </c>
      <c r="P166" t="s">
        <v>51</v>
      </c>
    </row>
    <row r="167" spans="1:19" x14ac:dyDescent="0.25">
      <c r="B167" s="5" t="s">
        <v>66</v>
      </c>
      <c r="C167" s="5" t="s">
        <v>66</v>
      </c>
      <c r="D167" s="3">
        <v>6.3799999999999996E-2</v>
      </c>
      <c r="E167" s="3">
        <v>4.02E-2</v>
      </c>
      <c r="F167" s="3">
        <v>0.26850000000000002</v>
      </c>
      <c r="G167" s="3">
        <v>57.34</v>
      </c>
      <c r="H167" s="3">
        <v>35.06</v>
      </c>
      <c r="I167" s="5" t="s">
        <v>66</v>
      </c>
      <c r="J167" s="3">
        <v>4.93</v>
      </c>
      <c r="K167" s="3">
        <v>1.96</v>
      </c>
      <c r="L167" s="5" t="s">
        <v>66</v>
      </c>
      <c r="M167" s="3">
        <v>0.34229999999999999</v>
      </c>
      <c r="N167" s="3">
        <v>6.9599999999999995E-2</v>
      </c>
      <c r="O167" s="3">
        <v>100.2076</v>
      </c>
      <c r="P167" t="s">
        <v>51</v>
      </c>
    </row>
    <row r="168" spans="1:19" x14ac:dyDescent="0.25">
      <c r="B168" s="5" t="s">
        <v>66</v>
      </c>
      <c r="C168" s="5" t="s">
        <v>66</v>
      </c>
      <c r="D168" s="3">
        <v>0.1588</v>
      </c>
      <c r="E168" s="3">
        <v>2.2700000000000001E-2</v>
      </c>
      <c r="F168" s="3">
        <v>0.32490000000000002</v>
      </c>
      <c r="G168" s="3">
        <v>57.02</v>
      </c>
      <c r="H168" s="3">
        <v>33.6</v>
      </c>
      <c r="I168" s="5" t="s">
        <v>66</v>
      </c>
      <c r="J168" s="3">
        <v>4.74</v>
      </c>
      <c r="K168" s="3">
        <v>1.7899</v>
      </c>
      <c r="L168" s="5" t="s">
        <v>66</v>
      </c>
      <c r="M168" s="3">
        <v>1.3949</v>
      </c>
      <c r="N168" s="3">
        <v>4.1300000000000003E-2</v>
      </c>
      <c r="O168" s="3">
        <v>99.34</v>
      </c>
      <c r="P168" t="s">
        <v>51</v>
      </c>
    </row>
    <row r="169" spans="1:19" x14ac:dyDescent="0.25">
      <c r="B169" s="5" t="s">
        <v>66</v>
      </c>
      <c r="C169" s="5" t="s">
        <v>66</v>
      </c>
      <c r="D169" s="3">
        <v>2.3300000000000001E-2</v>
      </c>
      <c r="E169" s="3">
        <v>0</v>
      </c>
      <c r="F169" s="3">
        <v>0.19589999999999999</v>
      </c>
      <c r="G169" s="3">
        <v>41.25</v>
      </c>
      <c r="H169" s="3">
        <v>50.4</v>
      </c>
      <c r="I169" s="5" t="s">
        <v>66</v>
      </c>
      <c r="J169" s="3">
        <v>8.6199999999999992</v>
      </c>
      <c r="K169" s="3">
        <v>5.0000000000000001E-3</v>
      </c>
      <c r="L169" s="5" t="s">
        <v>66</v>
      </c>
      <c r="M169" s="3">
        <v>6.3100000000000003E-2</v>
      </c>
      <c r="N169" s="3">
        <v>3.0599999999999999E-2</v>
      </c>
      <c r="O169" s="3">
        <v>100.6377</v>
      </c>
      <c r="P169" t="s">
        <v>52</v>
      </c>
    </row>
    <row r="170" spans="1:19" x14ac:dyDescent="0.25">
      <c r="B170" s="5" t="s">
        <v>66</v>
      </c>
      <c r="C170" s="5" t="s">
        <v>66</v>
      </c>
      <c r="D170" s="3">
        <v>1.3899999999999999E-2</v>
      </c>
      <c r="E170" s="3">
        <v>2.4299999999999999E-2</v>
      </c>
      <c r="F170" s="3">
        <v>0.22120000000000001</v>
      </c>
      <c r="G170" s="3">
        <v>42.5</v>
      </c>
      <c r="H170" s="3">
        <v>52.24</v>
      </c>
      <c r="I170" s="5" t="s">
        <v>66</v>
      </c>
      <c r="J170" s="3">
        <v>5.43</v>
      </c>
      <c r="K170" s="3">
        <v>5.0299999999999997E-2</v>
      </c>
      <c r="L170" s="5" t="s">
        <v>66</v>
      </c>
      <c r="M170" s="3">
        <v>7.3400000000000007E-2</v>
      </c>
      <c r="N170" s="3">
        <v>0</v>
      </c>
      <c r="O170" s="3">
        <v>100.6026</v>
      </c>
      <c r="P170" t="s">
        <v>52</v>
      </c>
    </row>
    <row r="171" spans="1:19" x14ac:dyDescent="0.25">
      <c r="B171" s="5" t="s">
        <v>66</v>
      </c>
      <c r="C171" s="5" t="s">
        <v>66</v>
      </c>
      <c r="D171" s="3">
        <v>1.1000000000000001E-3</v>
      </c>
      <c r="E171" s="3">
        <v>1.9800000000000002E-2</v>
      </c>
      <c r="F171" s="3">
        <v>0.18099999999999999</v>
      </c>
      <c r="G171" s="3">
        <v>43.28</v>
      </c>
      <c r="H171" s="3">
        <v>52.96</v>
      </c>
      <c r="I171" s="5" t="s">
        <v>66</v>
      </c>
      <c r="J171" s="3">
        <v>3.6</v>
      </c>
      <c r="K171" s="3">
        <v>6.8699999999999997E-2</v>
      </c>
      <c r="L171" s="5" t="s">
        <v>66</v>
      </c>
      <c r="M171" s="3">
        <v>4.2099999999999999E-2</v>
      </c>
      <c r="N171" s="3">
        <v>7.0199999999999999E-2</v>
      </c>
      <c r="O171" s="3">
        <v>100.33069999999999</v>
      </c>
      <c r="P171" t="s">
        <v>52</v>
      </c>
    </row>
    <row r="172" spans="1:19" x14ac:dyDescent="0.25">
      <c r="B172" s="5" t="s">
        <v>66</v>
      </c>
      <c r="C172" s="5" t="s">
        <v>66</v>
      </c>
      <c r="D172" s="3">
        <v>4.1999999999999997E-3</v>
      </c>
      <c r="E172" s="3">
        <v>2.2800000000000001E-2</v>
      </c>
      <c r="F172" s="3">
        <v>0.1191</v>
      </c>
      <c r="G172" s="3">
        <v>41.98</v>
      </c>
      <c r="H172" s="3">
        <v>52.41</v>
      </c>
      <c r="I172" s="5" t="s">
        <v>66</v>
      </c>
      <c r="J172" s="3">
        <v>6.27</v>
      </c>
      <c r="K172" s="3">
        <v>1.24E-2</v>
      </c>
      <c r="L172" s="5" t="s">
        <v>66</v>
      </c>
      <c r="M172" s="3">
        <v>7.8200000000000006E-2</v>
      </c>
      <c r="N172" s="3">
        <v>0</v>
      </c>
      <c r="O172" s="3">
        <v>100.89660000000001</v>
      </c>
      <c r="P172" t="s">
        <v>52</v>
      </c>
    </row>
    <row r="173" spans="1:19" x14ac:dyDescent="0.25">
      <c r="B173" s="5" t="s">
        <v>66</v>
      </c>
      <c r="C173" s="5" t="s">
        <v>66</v>
      </c>
      <c r="D173" s="3">
        <v>8.6E-3</v>
      </c>
      <c r="E173" s="3">
        <v>2.2000000000000001E-3</v>
      </c>
      <c r="F173" s="3">
        <v>0.13239999999999999</v>
      </c>
      <c r="G173" s="3">
        <v>42.02</v>
      </c>
      <c r="H173" s="3">
        <v>54.25</v>
      </c>
      <c r="I173" s="5" t="s">
        <v>66</v>
      </c>
      <c r="J173" s="3">
        <v>3.58</v>
      </c>
      <c r="K173" s="3">
        <v>0</v>
      </c>
      <c r="L173" s="5" t="s">
        <v>66</v>
      </c>
      <c r="M173" s="3">
        <v>3.0800000000000001E-2</v>
      </c>
      <c r="N173" s="3">
        <v>0.1027</v>
      </c>
      <c r="O173" s="3">
        <v>100.2161</v>
      </c>
      <c r="P173" t="s">
        <v>52</v>
      </c>
    </row>
    <row r="174" spans="1:19" x14ac:dyDescent="0.25">
      <c r="B174" s="5" t="s">
        <v>66</v>
      </c>
      <c r="C174" s="5" t="s">
        <v>66</v>
      </c>
      <c r="D174" s="3">
        <v>0</v>
      </c>
      <c r="E174" s="3">
        <v>1.2999999999999999E-3</v>
      </c>
      <c r="F174" s="3">
        <v>0.13650000000000001</v>
      </c>
      <c r="G174" s="3">
        <v>42.12</v>
      </c>
      <c r="H174" s="3">
        <v>54.05</v>
      </c>
      <c r="I174" s="5" t="s">
        <v>66</v>
      </c>
      <c r="J174" s="3">
        <v>3.8</v>
      </c>
      <c r="K174" s="3">
        <v>6.8999999999999999E-3</v>
      </c>
      <c r="L174" s="5" t="s">
        <v>66</v>
      </c>
      <c r="M174" s="3">
        <v>1.2999999999999999E-2</v>
      </c>
      <c r="N174" s="3">
        <v>4.8000000000000001E-2</v>
      </c>
      <c r="O174" s="3">
        <v>100.20699999999999</v>
      </c>
      <c r="P174" t="s">
        <v>52</v>
      </c>
    </row>
    <row r="176" spans="1:19" ht="18.75" x14ac:dyDescent="0.3">
      <c r="A176" s="55" t="s">
        <v>61</v>
      </c>
      <c r="S176" t="s">
        <v>73</v>
      </c>
    </row>
    <row r="177" spans="1:34" x14ac:dyDescent="0.25">
      <c r="A177" s="1"/>
      <c r="B177" t="s">
        <v>31</v>
      </c>
      <c r="C177" t="s">
        <v>29</v>
      </c>
      <c r="D177" t="s">
        <v>17</v>
      </c>
      <c r="E177" t="s">
        <v>18</v>
      </c>
      <c r="F177" t="s">
        <v>24</v>
      </c>
      <c r="G177" t="s">
        <v>23</v>
      </c>
      <c r="H177" t="s">
        <v>21</v>
      </c>
      <c r="I177" t="s">
        <v>30</v>
      </c>
      <c r="J177" t="s">
        <v>20</v>
      </c>
      <c r="K177" t="s">
        <v>25</v>
      </c>
      <c r="L177" t="s">
        <v>32</v>
      </c>
      <c r="M177" t="s">
        <v>22</v>
      </c>
      <c r="N177" t="s">
        <v>19</v>
      </c>
      <c r="O177" s="1" t="s">
        <v>26</v>
      </c>
      <c r="P177" s="1" t="s">
        <v>33</v>
      </c>
      <c r="T177" t="s">
        <v>31</v>
      </c>
      <c r="U177" t="s">
        <v>29</v>
      </c>
      <c r="V177" t="s">
        <v>17</v>
      </c>
      <c r="W177" t="s">
        <v>18</v>
      </c>
      <c r="X177" t="s">
        <v>24</v>
      </c>
      <c r="Y177" t="s">
        <v>23</v>
      </c>
      <c r="Z177" t="s">
        <v>21</v>
      </c>
      <c r="AA177" t="s">
        <v>30</v>
      </c>
      <c r="AB177" t="s">
        <v>20</v>
      </c>
      <c r="AC177" t="s">
        <v>25</v>
      </c>
      <c r="AD177" t="s">
        <v>32</v>
      </c>
      <c r="AE177" t="s">
        <v>22</v>
      </c>
      <c r="AF177" t="s">
        <v>19</v>
      </c>
      <c r="AG177" s="1" t="s">
        <v>26</v>
      </c>
      <c r="AH177" s="1" t="s">
        <v>33</v>
      </c>
    </row>
    <row r="178" spans="1:34" x14ac:dyDescent="0.25">
      <c r="A178" s="1"/>
      <c r="B178">
        <v>0.35099999999999998</v>
      </c>
      <c r="C178">
        <v>0.188</v>
      </c>
      <c r="D178">
        <v>1.0840000000000001</v>
      </c>
      <c r="E178">
        <v>3.3559999999999999</v>
      </c>
      <c r="F178">
        <v>0.58399999999999996</v>
      </c>
      <c r="G178">
        <v>47.719000000000001</v>
      </c>
      <c r="H178">
        <v>1.871</v>
      </c>
      <c r="I178" s="5" t="s">
        <v>66</v>
      </c>
      <c r="J178">
        <v>2.113</v>
      </c>
      <c r="K178">
        <v>10.896000000000001</v>
      </c>
      <c r="L178" s="5" t="s">
        <v>66</v>
      </c>
      <c r="M178">
        <v>11.753</v>
      </c>
      <c r="N178">
        <v>0.69099999999999995</v>
      </c>
      <c r="O178">
        <v>80.447999999999993</v>
      </c>
      <c r="P178" s="7" t="s">
        <v>48</v>
      </c>
      <c r="T178" s="3">
        <f t="shared" ref="T178:Z178" si="74">AVERAGE(B178:B188)</f>
        <v>0.30418181818181816</v>
      </c>
      <c r="U178" s="3">
        <f t="shared" si="74"/>
        <v>0.18463636363636365</v>
      </c>
      <c r="V178" s="3">
        <f t="shared" si="74"/>
        <v>1.1357272727272727</v>
      </c>
      <c r="W178" s="3">
        <f t="shared" si="74"/>
        <v>3.7750000000000004</v>
      </c>
      <c r="X178" s="3">
        <f t="shared" si="74"/>
        <v>0.45063636363636361</v>
      </c>
      <c r="Y178" s="3">
        <f t="shared" si="74"/>
        <v>51.035818181818179</v>
      </c>
      <c r="Z178" s="3">
        <f t="shared" si="74"/>
        <v>1.5295454545454545</v>
      </c>
      <c r="AA178" s="3"/>
      <c r="AB178" s="3">
        <f>AVERAGE(J178:J188)</f>
        <v>1.6995454545454545</v>
      </c>
      <c r="AC178" s="3">
        <f>AVERAGE(K178:K188)</f>
        <v>11.479363636363637</v>
      </c>
      <c r="AD178" s="3"/>
      <c r="AE178" s="3">
        <f>AVERAGE(M178:M188)</f>
        <v>10.302181818181818</v>
      </c>
      <c r="AF178" s="3">
        <f>AVERAGE(N178:N188)</f>
        <v>0.6611818181818182</v>
      </c>
      <c r="AG178" s="3">
        <v>82.557818181818178</v>
      </c>
      <c r="AH178" t="s">
        <v>48</v>
      </c>
    </row>
    <row r="179" spans="1:34" x14ac:dyDescent="0.25">
      <c r="A179" s="1"/>
      <c r="B179">
        <v>0.39100000000000001</v>
      </c>
      <c r="C179">
        <v>0.191</v>
      </c>
      <c r="D179">
        <v>1.236</v>
      </c>
      <c r="E179">
        <v>3.7149999999999999</v>
      </c>
      <c r="F179">
        <v>0.35099999999999998</v>
      </c>
      <c r="G179">
        <v>52.314</v>
      </c>
      <c r="H179">
        <v>1.33</v>
      </c>
      <c r="I179" s="5" t="s">
        <v>66</v>
      </c>
      <c r="J179">
        <v>1.5389999999999999</v>
      </c>
      <c r="K179">
        <v>11.736000000000001</v>
      </c>
      <c r="L179" s="5" t="s">
        <v>66</v>
      </c>
      <c r="M179">
        <v>9.6669999999999998</v>
      </c>
      <c r="N179">
        <v>1.0309999999999999</v>
      </c>
      <c r="O179">
        <v>83.332999999999998</v>
      </c>
      <c r="P179" s="7" t="s">
        <v>48</v>
      </c>
      <c r="T179" s="3"/>
      <c r="U179" s="3"/>
      <c r="V179" s="3">
        <f>AVERAGE(D189:D198)</f>
        <v>2.6739999999999996E-2</v>
      </c>
      <c r="W179" s="3">
        <f>AVERAGE(E189:E198)</f>
        <v>1.8610000000000002E-2</v>
      </c>
      <c r="X179" s="3">
        <f>AVERAGE(F189:F198)</f>
        <v>0.25669000000000003</v>
      </c>
      <c r="Y179" s="3">
        <f>AVERAGE(G189:G198)</f>
        <v>38.039000000000001</v>
      </c>
      <c r="Z179" s="3">
        <f>AVERAGE(H189:H198)</f>
        <v>0.1051</v>
      </c>
      <c r="AA179" s="3"/>
      <c r="AB179" s="3">
        <f>AVERAGE(J189:J198)</f>
        <v>3.4889999999999997E-2</v>
      </c>
      <c r="AC179" s="3">
        <f>AVERAGE(K189:K198)</f>
        <v>62.561999999999991</v>
      </c>
      <c r="AD179" s="3"/>
      <c r="AE179" s="3">
        <f>AVERAGE(M189:M198)</f>
        <v>7.9580000000000012E-2</v>
      </c>
      <c r="AF179" s="3">
        <f>AVERAGE(N189:N198)</f>
        <v>0.12745999999999999</v>
      </c>
      <c r="AG179" s="3">
        <f>SUM(T179:AF179)</f>
        <v>101.25006999999999</v>
      </c>
      <c r="AH179" t="s">
        <v>53</v>
      </c>
    </row>
    <row r="180" spans="1:34" x14ac:dyDescent="0.25">
      <c r="A180" s="1"/>
      <c r="B180">
        <v>0.22800000000000001</v>
      </c>
      <c r="C180">
        <v>0.14299999999999999</v>
      </c>
      <c r="D180">
        <v>1.1639999999999999</v>
      </c>
      <c r="E180">
        <v>3.6320000000000001</v>
      </c>
      <c r="F180">
        <v>0.45600000000000002</v>
      </c>
      <c r="G180">
        <v>52.631</v>
      </c>
      <c r="H180">
        <v>1.5369999999999999</v>
      </c>
      <c r="I180" s="5" t="s">
        <v>66</v>
      </c>
      <c r="J180">
        <v>1.4610000000000001</v>
      </c>
      <c r="K180">
        <v>11.51</v>
      </c>
      <c r="L180" s="5" t="s">
        <v>66</v>
      </c>
      <c r="M180">
        <v>10.552</v>
      </c>
      <c r="N180">
        <v>0.66900000000000004</v>
      </c>
      <c r="O180">
        <v>83.872</v>
      </c>
      <c r="P180" s="7" t="s">
        <v>48</v>
      </c>
      <c r="T180" s="3"/>
      <c r="U180" s="3"/>
      <c r="V180" s="3">
        <f>AVERAGE(D199:D205)</f>
        <v>8.8971428571428576E-2</v>
      </c>
      <c r="W180" s="3">
        <f>AVERAGE(E199:E205)</f>
        <v>7.3542857142857146E-2</v>
      </c>
      <c r="X180" s="3">
        <f>AVERAGE(F199:F205)</f>
        <v>2.2357142857142853</v>
      </c>
      <c r="Y180" s="3">
        <f>AVERAGE(G199:G205)</f>
        <v>4.0173428571428573</v>
      </c>
      <c r="Z180" s="3">
        <f>AVERAGE(H199:H205)</f>
        <v>5.4885714285714284</v>
      </c>
      <c r="AA180" s="3"/>
      <c r="AB180" s="3">
        <f>AVERAGE(J199:J205)</f>
        <v>1.0178142857142858</v>
      </c>
      <c r="AC180" s="3">
        <f>AVERAGE(K199:K205)</f>
        <v>0.27921428571428569</v>
      </c>
      <c r="AD180" s="3"/>
      <c r="AE180" s="3">
        <f>AVERAGE(M199:M205)</f>
        <v>43.241428571428571</v>
      </c>
      <c r="AF180" s="3">
        <f>AVERAGE(N199:N205)</f>
        <v>1.6714285714285713E-2</v>
      </c>
      <c r="AG180" s="3">
        <f t="shared" ref="AG180:AG181" si="75">SUM(T180:AF180)</f>
        <v>56.459314285714285</v>
      </c>
      <c r="AH180" t="s">
        <v>50</v>
      </c>
    </row>
    <row r="181" spans="1:34" x14ac:dyDescent="0.25">
      <c r="A181" s="1"/>
      <c r="B181">
        <v>0.23200000000000001</v>
      </c>
      <c r="C181">
        <v>0.214</v>
      </c>
      <c r="D181">
        <v>1.196</v>
      </c>
      <c r="E181">
        <v>3.746</v>
      </c>
      <c r="F181">
        <v>0.55300000000000005</v>
      </c>
      <c r="G181">
        <v>47.421999999999997</v>
      </c>
      <c r="H181">
        <v>1.9370000000000001</v>
      </c>
      <c r="I181" s="5" t="s">
        <v>66</v>
      </c>
      <c r="J181">
        <v>2.4</v>
      </c>
      <c r="K181">
        <v>11.021000000000001</v>
      </c>
      <c r="L181" s="5" t="s">
        <v>66</v>
      </c>
      <c r="M181">
        <v>12.205</v>
      </c>
      <c r="N181">
        <v>0.495</v>
      </c>
      <c r="O181">
        <v>81.278999999999996</v>
      </c>
      <c r="P181" s="7" t="s">
        <v>48</v>
      </c>
      <c r="T181" s="3"/>
      <c r="U181" s="3"/>
      <c r="V181" s="3">
        <f>AVERAGE(D206:D209)</f>
        <v>0.137875</v>
      </c>
      <c r="W181" s="3">
        <f>AVERAGE(E206:E209)</f>
        <v>1.04E-2</v>
      </c>
      <c r="X181" s="3">
        <f>AVERAGE(F206:F209)</f>
        <v>8.32</v>
      </c>
      <c r="Y181" s="3">
        <f>AVERAGE(G206:G209)</f>
        <v>41.977499999999999</v>
      </c>
      <c r="Z181" s="3">
        <f>AVERAGE(H206:H209)</f>
        <v>12.712499999999999</v>
      </c>
      <c r="AA181" s="3"/>
      <c r="AB181" s="3">
        <f>AVERAGE(J206:J209)</f>
        <v>3.3174999999999999</v>
      </c>
      <c r="AC181" s="3">
        <f>AVERAGE(K206:K209)</f>
        <v>21.85</v>
      </c>
      <c r="AD181" s="3"/>
      <c r="AE181" s="3">
        <f>AVERAGE(M206:M209)</f>
        <v>11.795</v>
      </c>
      <c r="AF181" s="3">
        <f>AVERAGE(N206:N209)</f>
        <v>0.81597500000000001</v>
      </c>
      <c r="AG181" s="3">
        <f t="shared" si="75"/>
        <v>100.93674999999999</v>
      </c>
      <c r="AH181" t="s">
        <v>49</v>
      </c>
    </row>
    <row r="182" spans="1:34" x14ac:dyDescent="0.25">
      <c r="A182" s="1"/>
      <c r="B182">
        <v>0.20799999999999999</v>
      </c>
      <c r="C182">
        <v>0.21099999999999999</v>
      </c>
      <c r="D182">
        <v>1.1679999999999999</v>
      </c>
      <c r="E182">
        <v>4.117</v>
      </c>
      <c r="F182">
        <v>0.29899999999999999</v>
      </c>
      <c r="G182">
        <v>53.84</v>
      </c>
      <c r="H182">
        <v>0.97899999999999998</v>
      </c>
      <c r="I182" s="5" t="s">
        <v>66</v>
      </c>
      <c r="J182">
        <v>1.1519999999999999</v>
      </c>
      <c r="K182">
        <v>11.848000000000001</v>
      </c>
      <c r="L182" s="5" t="s">
        <v>66</v>
      </c>
      <c r="M182">
        <v>7.6420000000000003</v>
      </c>
      <c r="N182">
        <v>0.55200000000000005</v>
      </c>
      <c r="O182">
        <v>81.88</v>
      </c>
      <c r="P182" s="7" t="s">
        <v>48</v>
      </c>
      <c r="S182" t="s">
        <v>102</v>
      </c>
    </row>
    <row r="183" spans="1:34" x14ac:dyDescent="0.25">
      <c r="A183" s="1"/>
      <c r="B183">
        <v>0.39400000000000002</v>
      </c>
      <c r="C183">
        <v>0.13900000000000001</v>
      </c>
      <c r="D183">
        <v>1.139</v>
      </c>
      <c r="E183">
        <v>3.8069999999999999</v>
      </c>
      <c r="F183">
        <v>0.39</v>
      </c>
      <c r="G183">
        <v>51.930999999999997</v>
      </c>
      <c r="H183">
        <v>1.5229999999999999</v>
      </c>
      <c r="I183" s="5" t="s">
        <v>66</v>
      </c>
      <c r="J183">
        <v>1.4830000000000001</v>
      </c>
      <c r="K183">
        <v>11.699</v>
      </c>
      <c r="L183" s="5" t="s">
        <v>66</v>
      </c>
      <c r="M183">
        <v>9.8230000000000004</v>
      </c>
      <c r="N183">
        <v>0.83499999999999996</v>
      </c>
      <c r="O183">
        <v>83.015000000000001</v>
      </c>
      <c r="P183" s="7" t="s">
        <v>48</v>
      </c>
      <c r="T183" s="3">
        <f>_xlfn.STDEV.P(B178:B188)</f>
        <v>7.342506158949734E-2</v>
      </c>
      <c r="U183" s="3">
        <f t="shared" ref="U183:V183" si="76">_xlfn.STDEV.P(C178:C188)</f>
        <v>2.525244444431517E-2</v>
      </c>
      <c r="V183" s="3">
        <f t="shared" si="76"/>
        <v>8.127740478709701E-2</v>
      </c>
      <c r="W183" s="3">
        <f t="shared" ref="W183" si="77">_xlfn.STDEV.P(E178:E188)</f>
        <v>0.19491303422062597</v>
      </c>
      <c r="X183" s="3">
        <f t="shared" ref="X183" si="78">_xlfn.STDEV.P(F178:F188)</f>
        <v>8.3529279273005463E-2</v>
      </c>
      <c r="Y183" s="3">
        <f t="shared" ref="Y183" si="79">_xlfn.STDEV.P(G178:G188)</f>
        <v>2.0332409783478838</v>
      </c>
      <c r="Z183" s="3">
        <f t="shared" ref="Z183" si="80">_xlfn.STDEV.P(H178:H188)</f>
        <v>0.25673026652902886</v>
      </c>
      <c r="AA183" s="3"/>
      <c r="AB183" s="3">
        <f t="shared" ref="AB183" si="81">_xlfn.STDEV.P(J178:J188)</f>
        <v>0.3432431853620988</v>
      </c>
      <c r="AC183" s="3">
        <f t="shared" ref="AC183" si="82">_xlfn.STDEV.P(K178:K188)</f>
        <v>0.30372902777648614</v>
      </c>
      <c r="AD183" s="3"/>
      <c r="AE183" s="3">
        <f t="shared" ref="AE183" si="83">_xlfn.STDEV.P(M178:M188)</f>
        <v>1.1954902241478444</v>
      </c>
      <c r="AF183" s="3">
        <f t="shared" ref="AF183" si="84">_xlfn.STDEV.P(N178:N188)</f>
        <v>0.16309440555692575</v>
      </c>
      <c r="AG183" s="3">
        <f t="shared" ref="AG183" si="85">_xlfn.STDEV.P(O178:O188)</f>
        <v>0.94731604333000519</v>
      </c>
      <c r="AH183" t="s">
        <v>48</v>
      </c>
    </row>
    <row r="184" spans="1:34" x14ac:dyDescent="0.25">
      <c r="A184" s="1"/>
      <c r="B184">
        <v>0.30499999999999999</v>
      </c>
      <c r="C184">
        <v>0.16300000000000001</v>
      </c>
      <c r="D184">
        <v>1.0029999999999999</v>
      </c>
      <c r="E184">
        <v>3.9780000000000002</v>
      </c>
      <c r="F184">
        <v>0.499</v>
      </c>
      <c r="G184">
        <v>51.435000000000002</v>
      </c>
      <c r="H184">
        <v>1.5189999999999999</v>
      </c>
      <c r="I184" s="5" t="s">
        <v>66</v>
      </c>
      <c r="J184">
        <v>1.833</v>
      </c>
      <c r="K184">
        <v>11.455</v>
      </c>
      <c r="L184" s="5" t="s">
        <v>66</v>
      </c>
      <c r="M184">
        <v>10.112</v>
      </c>
      <c r="N184">
        <v>0.67100000000000004</v>
      </c>
      <c r="O184">
        <v>82.834999999999994</v>
      </c>
      <c r="P184" s="7" t="s">
        <v>48</v>
      </c>
      <c r="T184" s="3"/>
      <c r="U184" s="3"/>
      <c r="V184" s="3">
        <f>_xlfn.STDEV.P(D189:D198)</f>
        <v>1.4303859618997952E-2</v>
      </c>
      <c r="W184" s="3">
        <f t="shared" ref="W184:AG184" si="86">_xlfn.STDEV.P(E189:E198)</f>
        <v>1.1107695530576986E-2</v>
      </c>
      <c r="X184" s="3">
        <f t="shared" si="86"/>
        <v>4.2697574872584659E-2</v>
      </c>
      <c r="Y184" s="3">
        <f t="shared" si="86"/>
        <v>0.18085629654507493</v>
      </c>
      <c r="Z184" s="3">
        <f t="shared" si="86"/>
        <v>2.1706865273456694E-2</v>
      </c>
      <c r="AA184" s="3"/>
      <c r="AB184" s="3">
        <f t="shared" si="86"/>
        <v>3.3897741812693068E-2</v>
      </c>
      <c r="AC184" s="3">
        <f t="shared" si="86"/>
        <v>0.23438429981549477</v>
      </c>
      <c r="AD184" s="3"/>
      <c r="AE184" s="3">
        <f t="shared" si="86"/>
        <v>1.712365615165172E-2</v>
      </c>
      <c r="AF184" s="3">
        <f t="shared" si="86"/>
        <v>3.1372988381727342E-2</v>
      </c>
      <c r="AG184" s="3">
        <f t="shared" si="86"/>
        <v>0.3297387365779173</v>
      </c>
      <c r="AH184" t="s">
        <v>53</v>
      </c>
    </row>
    <row r="185" spans="1:34" x14ac:dyDescent="0.25">
      <c r="A185" s="1"/>
      <c r="B185">
        <v>0.30399999999999999</v>
      </c>
      <c r="C185">
        <v>0.183</v>
      </c>
      <c r="D185">
        <v>1.006</v>
      </c>
      <c r="E185">
        <v>3.8889999999999998</v>
      </c>
      <c r="F185">
        <v>0.46800000000000003</v>
      </c>
      <c r="G185">
        <v>50.618000000000002</v>
      </c>
      <c r="H185">
        <v>1.615</v>
      </c>
      <c r="I185" s="5" t="s">
        <v>66</v>
      </c>
      <c r="J185">
        <v>1.7849999999999999</v>
      </c>
      <c r="K185">
        <v>11.462999999999999</v>
      </c>
      <c r="L185" s="5" t="s">
        <v>66</v>
      </c>
      <c r="M185">
        <v>10.725</v>
      </c>
      <c r="N185">
        <v>0.627</v>
      </c>
      <c r="O185">
        <v>82.537000000000006</v>
      </c>
      <c r="P185" s="7" t="s">
        <v>48</v>
      </c>
      <c r="T185" s="3"/>
      <c r="U185" s="3"/>
      <c r="V185" s="3">
        <f>_xlfn.STDEV.P(D199:D205)</f>
        <v>4.0500360290662431E-2</v>
      </c>
      <c r="W185" s="3">
        <f t="shared" ref="W185:AG185" si="87">_xlfn.STDEV.P(E199:E205)</f>
        <v>8.9134470759358986E-2</v>
      </c>
      <c r="X185" s="3">
        <f t="shared" si="87"/>
        <v>0.32644654530072253</v>
      </c>
      <c r="Y185" s="3">
        <f t="shared" si="87"/>
        <v>7.2443502096179646</v>
      </c>
      <c r="Z185" s="3">
        <f t="shared" si="87"/>
        <v>0.64518942005824897</v>
      </c>
      <c r="AA185" s="3"/>
      <c r="AB185" s="3">
        <f t="shared" si="87"/>
        <v>0.11528156126348604</v>
      </c>
      <c r="AC185" s="3">
        <f t="shared" si="87"/>
        <v>0.29820439983614033</v>
      </c>
      <c r="AD185" s="3"/>
      <c r="AE185" s="3">
        <f t="shared" si="87"/>
        <v>4.6733665704758405</v>
      </c>
      <c r="AF185" s="3">
        <f t="shared" si="87"/>
        <v>2.3772699141868511E-2</v>
      </c>
      <c r="AG185" s="3">
        <f t="shared" si="87"/>
        <v>3.5106221039489127</v>
      </c>
      <c r="AH185" t="s">
        <v>50</v>
      </c>
    </row>
    <row r="186" spans="1:34" x14ac:dyDescent="0.25">
      <c r="A186" s="1"/>
      <c r="B186">
        <v>0.216</v>
      </c>
      <c r="C186">
        <v>0.19600000000000001</v>
      </c>
      <c r="D186">
        <v>1.079</v>
      </c>
      <c r="E186">
        <v>3.9</v>
      </c>
      <c r="F186">
        <v>0.4</v>
      </c>
      <c r="G186">
        <v>53.177</v>
      </c>
      <c r="H186">
        <v>1.323</v>
      </c>
      <c r="I186" s="5" t="s">
        <v>66</v>
      </c>
      <c r="J186">
        <v>1.4530000000000001</v>
      </c>
      <c r="K186">
        <v>11.853999999999999</v>
      </c>
      <c r="L186" s="5" t="s">
        <v>66</v>
      </c>
      <c r="M186">
        <v>9.3569999999999993</v>
      </c>
      <c r="N186">
        <v>0.39100000000000001</v>
      </c>
      <c r="O186">
        <v>83.213999999999999</v>
      </c>
      <c r="P186" s="7" t="s">
        <v>48</v>
      </c>
      <c r="T186" s="3"/>
      <c r="U186" s="3"/>
      <c r="V186" s="3">
        <f>_xlfn.STDEV.P(D206:D209)</f>
        <v>2.3555718520138543E-2</v>
      </c>
      <c r="W186" s="3">
        <f t="shared" ref="W186:AG186" si="88">_xlfn.STDEV.P(E206:E209)</f>
        <v>1.0700467279516348E-2</v>
      </c>
      <c r="X186" s="3">
        <f t="shared" si="88"/>
        <v>3.1251639956968633</v>
      </c>
      <c r="Y186" s="3">
        <f t="shared" si="88"/>
        <v>0.66299981146302012</v>
      </c>
      <c r="Z186" s="3">
        <f t="shared" si="88"/>
        <v>5.574053170718777</v>
      </c>
      <c r="AA186" s="3"/>
      <c r="AB186" s="3">
        <f t="shared" si="88"/>
        <v>1.6888069013359701</v>
      </c>
      <c r="AC186" s="3">
        <f t="shared" si="88"/>
        <v>0.41695323478778767</v>
      </c>
      <c r="AD186" s="3"/>
      <c r="AE186" s="3">
        <f t="shared" si="88"/>
        <v>3.0509383802364796</v>
      </c>
      <c r="AF186" s="3">
        <f t="shared" si="88"/>
        <v>0.23096225205647808</v>
      </c>
      <c r="AG186" s="3">
        <f t="shared" si="88"/>
        <v>1.8455166368459011</v>
      </c>
      <c r="AH186" t="s">
        <v>49</v>
      </c>
    </row>
    <row r="187" spans="1:34" x14ac:dyDescent="0.25">
      <c r="A187" s="1"/>
      <c r="B187">
        <v>0.42</v>
      </c>
      <c r="C187">
        <v>0.187</v>
      </c>
      <c r="D187">
        <v>1.264</v>
      </c>
      <c r="E187">
        <v>3.6030000000000002</v>
      </c>
      <c r="F187">
        <v>0.52900000000000003</v>
      </c>
      <c r="G187">
        <v>49.13</v>
      </c>
      <c r="H187">
        <v>1.738</v>
      </c>
      <c r="I187" s="5" t="s">
        <v>66</v>
      </c>
      <c r="J187">
        <v>1.9790000000000001</v>
      </c>
      <c r="K187">
        <v>11.225</v>
      </c>
      <c r="L187" s="5" t="s">
        <v>66</v>
      </c>
      <c r="M187">
        <v>11.346</v>
      </c>
      <c r="N187">
        <v>0.72899999999999998</v>
      </c>
      <c r="O187">
        <v>81.975999999999999</v>
      </c>
      <c r="P187" s="7" t="s">
        <v>48</v>
      </c>
    </row>
    <row r="188" spans="1:34" x14ac:dyDescent="0.25">
      <c r="A188" s="1"/>
      <c r="B188">
        <v>0.29699999999999999</v>
      </c>
      <c r="C188">
        <v>0.216</v>
      </c>
      <c r="D188">
        <v>1.1539999999999999</v>
      </c>
      <c r="E188">
        <v>3.782</v>
      </c>
      <c r="F188">
        <v>0.42799999999999999</v>
      </c>
      <c r="G188">
        <v>51.177</v>
      </c>
      <c r="H188">
        <v>1.4530000000000001</v>
      </c>
      <c r="I188" s="5" t="s">
        <v>66</v>
      </c>
      <c r="J188">
        <v>1.4970000000000001</v>
      </c>
      <c r="K188">
        <v>11.566000000000001</v>
      </c>
      <c r="L188" s="5" t="s">
        <v>66</v>
      </c>
      <c r="M188">
        <v>10.141999999999999</v>
      </c>
      <c r="N188">
        <v>0.58199999999999996</v>
      </c>
      <c r="O188">
        <v>82.135999999999996</v>
      </c>
      <c r="P188" s="7" t="s">
        <v>48</v>
      </c>
      <c r="S188" t="s">
        <v>120</v>
      </c>
      <c r="T188" s="3">
        <f>SQRT(T183^2+T184^2+T185^2+T186^2)</f>
        <v>7.342506158949734E-2</v>
      </c>
      <c r="U188" s="3">
        <f t="shared" ref="U188:AG188" si="89">SQRT(U183^2+U184^2+U185^2+U186^2)</f>
        <v>2.525244444431517E-2</v>
      </c>
      <c r="V188" s="3">
        <f t="shared" si="89"/>
        <v>9.4898724899753442E-2</v>
      </c>
      <c r="W188" s="3">
        <f t="shared" si="89"/>
        <v>0.21488118969942885</v>
      </c>
      <c r="X188" s="3">
        <f t="shared" si="89"/>
        <v>3.1435676500331002</v>
      </c>
      <c r="Y188" s="3">
        <f t="shared" si="89"/>
        <v>7.5555910811547298</v>
      </c>
      <c r="Z188" s="3">
        <f t="shared" si="89"/>
        <v>5.6171807657852009</v>
      </c>
      <c r="AA188" s="3">
        <f t="shared" si="89"/>
        <v>0</v>
      </c>
      <c r="AB188" s="3">
        <f t="shared" si="89"/>
        <v>1.7275194729915111</v>
      </c>
      <c r="AC188" s="3">
        <f t="shared" si="89"/>
        <v>0.64028367650259665</v>
      </c>
      <c r="AD188" s="3">
        <f t="shared" si="89"/>
        <v>0</v>
      </c>
      <c r="AE188" s="3">
        <f t="shared" si="89"/>
        <v>5.7077202276981112</v>
      </c>
      <c r="AF188" s="3">
        <f t="shared" si="89"/>
        <v>0.28546935496381548</v>
      </c>
      <c r="AG188" s="3">
        <f t="shared" si="89"/>
        <v>4.0910309866780663</v>
      </c>
    </row>
    <row r="189" spans="1:34" x14ac:dyDescent="0.25">
      <c r="A189" s="1"/>
      <c r="B189" s="5" t="s">
        <v>66</v>
      </c>
      <c r="C189" s="5" t="s">
        <v>66</v>
      </c>
      <c r="D189" s="4">
        <v>1.61E-2</v>
      </c>
      <c r="E189" s="4">
        <v>2.3400000000000001E-2</v>
      </c>
      <c r="F189" s="4">
        <v>0.22</v>
      </c>
      <c r="G189" s="4">
        <v>38.36</v>
      </c>
      <c r="H189" s="4">
        <v>7.0699999999999999E-2</v>
      </c>
      <c r="I189" s="5" t="s">
        <v>66</v>
      </c>
      <c r="J189" s="4">
        <v>0</v>
      </c>
      <c r="K189" s="4">
        <v>62.74</v>
      </c>
      <c r="L189" s="5" t="s">
        <v>66</v>
      </c>
      <c r="M189" s="4">
        <v>7.7700000000000005E-2</v>
      </c>
      <c r="N189" s="4">
        <v>0.1132</v>
      </c>
      <c r="O189" s="4">
        <v>101.621</v>
      </c>
      <c r="P189" s="7" t="s">
        <v>53</v>
      </c>
    </row>
    <row r="190" spans="1:34" x14ac:dyDescent="0.25">
      <c r="A190" s="1"/>
      <c r="B190" s="5" t="s">
        <v>66</v>
      </c>
      <c r="C190" s="5" t="s">
        <v>66</v>
      </c>
      <c r="D190" s="4">
        <v>2.12E-2</v>
      </c>
      <c r="E190" s="4">
        <v>9.4999999999999998E-3</v>
      </c>
      <c r="F190" s="4">
        <v>0.34870000000000001</v>
      </c>
      <c r="G190" s="4">
        <v>38.36</v>
      </c>
      <c r="H190" s="4">
        <v>0.1154</v>
      </c>
      <c r="I190" s="5" t="s">
        <v>66</v>
      </c>
      <c r="J190" s="4">
        <v>5.5100000000000003E-2</v>
      </c>
      <c r="K190" s="4">
        <v>62.92</v>
      </c>
      <c r="L190" s="5" t="s">
        <v>66</v>
      </c>
      <c r="M190" s="4">
        <v>7.0800000000000002E-2</v>
      </c>
      <c r="N190" s="4">
        <v>8.8900000000000007E-2</v>
      </c>
      <c r="O190" s="4">
        <v>101.98950000000001</v>
      </c>
      <c r="P190" s="7" t="s">
        <v>53</v>
      </c>
    </row>
    <row r="191" spans="1:34" x14ac:dyDescent="0.25">
      <c r="A191" s="1"/>
      <c r="B191" s="5" t="s">
        <v>66</v>
      </c>
      <c r="C191" s="5" t="s">
        <v>66</v>
      </c>
      <c r="D191" s="4">
        <v>1.6400000000000001E-2</v>
      </c>
      <c r="E191" s="4">
        <v>3.5999999999999999E-3</v>
      </c>
      <c r="F191" s="4">
        <v>0.29099999999999998</v>
      </c>
      <c r="G191" s="4">
        <v>38.130000000000003</v>
      </c>
      <c r="H191" s="4">
        <v>0.1293</v>
      </c>
      <c r="I191" s="5" t="s">
        <v>66</v>
      </c>
      <c r="J191" s="4">
        <v>9.5299999999999996E-2</v>
      </c>
      <c r="K191" s="4">
        <v>62.38</v>
      </c>
      <c r="L191" s="5" t="s">
        <v>66</v>
      </c>
      <c r="M191" s="4">
        <v>5.0900000000000001E-2</v>
      </c>
      <c r="N191" s="4">
        <v>0.12809999999999999</v>
      </c>
      <c r="O191" s="4">
        <v>101.22450000000001</v>
      </c>
      <c r="P191" s="7" t="s">
        <v>53</v>
      </c>
    </row>
    <row r="192" spans="1:34" x14ac:dyDescent="0.25">
      <c r="A192" s="1"/>
      <c r="B192" s="5" t="s">
        <v>66</v>
      </c>
      <c r="C192" s="5" t="s">
        <v>66</v>
      </c>
      <c r="D192" s="4">
        <v>4.0099999999999997E-2</v>
      </c>
      <c r="E192" s="4">
        <v>2.9899999999999999E-2</v>
      </c>
      <c r="F192" s="4">
        <v>0.19539999999999999</v>
      </c>
      <c r="G192" s="4">
        <v>37.92</v>
      </c>
      <c r="H192" s="4">
        <v>5.79E-2</v>
      </c>
      <c r="I192" s="5" t="s">
        <v>66</v>
      </c>
      <c r="J192" s="4">
        <v>1.0500000000000001E-2</v>
      </c>
      <c r="K192" s="4">
        <v>62.87</v>
      </c>
      <c r="L192" s="5" t="s">
        <v>66</v>
      </c>
      <c r="M192" s="4">
        <v>7.2599999999999998E-2</v>
      </c>
      <c r="N192" s="4">
        <v>0.12130000000000001</v>
      </c>
      <c r="O192" s="4">
        <v>101.41800000000001</v>
      </c>
      <c r="P192" s="7" t="s">
        <v>53</v>
      </c>
    </row>
    <row r="193" spans="1:16" x14ac:dyDescent="0.25">
      <c r="A193" s="1"/>
      <c r="B193" s="5" t="s">
        <v>66</v>
      </c>
      <c r="C193" s="5" t="s">
        <v>66</v>
      </c>
      <c r="D193" s="4">
        <v>5.7000000000000002E-2</v>
      </c>
      <c r="E193" s="4">
        <v>7.1000000000000004E-3</v>
      </c>
      <c r="F193" s="4">
        <v>0.29260000000000003</v>
      </c>
      <c r="G193" s="4">
        <v>37.979999999999997</v>
      </c>
      <c r="H193" s="4">
        <v>0.1177</v>
      </c>
      <c r="I193" s="5" t="s">
        <v>66</v>
      </c>
      <c r="J193" s="4">
        <v>2.06E-2</v>
      </c>
      <c r="K193" s="4">
        <v>62.17</v>
      </c>
      <c r="L193" s="5" t="s">
        <v>66</v>
      </c>
      <c r="M193" s="4">
        <v>0.1203</v>
      </c>
      <c r="N193" s="4">
        <v>0.114</v>
      </c>
      <c r="O193" s="4">
        <v>100.8792</v>
      </c>
      <c r="P193" s="7" t="s">
        <v>53</v>
      </c>
    </row>
    <row r="194" spans="1:16" x14ac:dyDescent="0.25">
      <c r="A194" s="1"/>
      <c r="B194" s="5" t="s">
        <v>66</v>
      </c>
      <c r="C194" s="5" t="s">
        <v>66</v>
      </c>
      <c r="D194" s="4">
        <v>4.2299999999999997E-2</v>
      </c>
      <c r="E194" s="4">
        <v>3.9800000000000002E-2</v>
      </c>
      <c r="F194" s="4">
        <v>0.25559999999999999</v>
      </c>
      <c r="G194" s="4">
        <v>37.9</v>
      </c>
      <c r="H194" s="4">
        <v>0.1061</v>
      </c>
      <c r="I194" s="5" t="s">
        <v>66</v>
      </c>
      <c r="J194" s="4">
        <v>2.1999999999999999E-2</v>
      </c>
      <c r="K194" s="4">
        <v>62.75</v>
      </c>
      <c r="L194" s="5" t="s">
        <v>66</v>
      </c>
      <c r="M194" s="4">
        <v>8.8099999999999998E-2</v>
      </c>
      <c r="N194" s="4">
        <v>0.12939999999999999</v>
      </c>
      <c r="O194" s="4">
        <v>101.33320000000001</v>
      </c>
      <c r="P194" s="7" t="s">
        <v>53</v>
      </c>
    </row>
    <row r="195" spans="1:16" x14ac:dyDescent="0.25">
      <c r="A195" s="1"/>
      <c r="B195" s="5" t="s">
        <v>66</v>
      </c>
      <c r="C195" s="5" t="s">
        <v>66</v>
      </c>
      <c r="D195" s="4">
        <v>1.3599999999999999E-2</v>
      </c>
      <c r="E195" s="4">
        <v>2.47E-2</v>
      </c>
      <c r="F195" s="4">
        <v>0.22309999999999999</v>
      </c>
      <c r="G195" s="4">
        <v>38.08</v>
      </c>
      <c r="H195" s="4">
        <v>0.108</v>
      </c>
      <c r="I195" s="5" t="s">
        <v>66</v>
      </c>
      <c r="J195" s="4">
        <v>6.2700000000000006E-2</v>
      </c>
      <c r="K195" s="4">
        <v>62.44</v>
      </c>
      <c r="L195" s="5" t="s">
        <v>66</v>
      </c>
      <c r="M195" s="4">
        <v>9.0999999999999998E-2</v>
      </c>
      <c r="N195" s="4">
        <v>0.1638</v>
      </c>
      <c r="O195" s="4">
        <v>101.2068</v>
      </c>
      <c r="P195" s="7" t="s">
        <v>53</v>
      </c>
    </row>
    <row r="196" spans="1:16" x14ac:dyDescent="0.25">
      <c r="A196" s="1"/>
      <c r="B196" s="5" t="s">
        <v>66</v>
      </c>
      <c r="C196" s="5" t="s">
        <v>66</v>
      </c>
      <c r="D196" s="4">
        <v>1.66E-2</v>
      </c>
      <c r="E196" s="4">
        <v>7.4999999999999997E-3</v>
      </c>
      <c r="F196" s="4">
        <v>0.26119999999999999</v>
      </c>
      <c r="G196" s="4">
        <v>37.869999999999997</v>
      </c>
      <c r="H196" s="4">
        <v>0.1137</v>
      </c>
      <c r="I196" s="5" t="s">
        <v>66</v>
      </c>
      <c r="J196" s="4">
        <v>8.1199999999999994E-2</v>
      </c>
      <c r="K196" s="4">
        <v>62.45</v>
      </c>
      <c r="L196" s="5" t="s">
        <v>66</v>
      </c>
      <c r="M196" s="4">
        <v>6.9000000000000006E-2</v>
      </c>
      <c r="N196" s="4">
        <v>0.17549999999999999</v>
      </c>
      <c r="O196" s="4">
        <v>101.0446</v>
      </c>
      <c r="P196" s="7" t="s">
        <v>53</v>
      </c>
    </row>
    <row r="197" spans="1:16" x14ac:dyDescent="0.25">
      <c r="A197" s="1"/>
      <c r="B197" s="5" t="s">
        <v>66</v>
      </c>
      <c r="C197" s="5" t="s">
        <v>66</v>
      </c>
      <c r="D197" s="4">
        <v>1.37E-2</v>
      </c>
      <c r="E197" s="4">
        <v>2.4E-2</v>
      </c>
      <c r="F197" s="4">
        <v>0.25490000000000002</v>
      </c>
      <c r="G197" s="4">
        <v>37.94</v>
      </c>
      <c r="H197" s="4">
        <v>0.124</v>
      </c>
      <c r="I197" s="5" t="s">
        <v>66</v>
      </c>
      <c r="J197" s="4">
        <v>0</v>
      </c>
      <c r="K197" s="4">
        <v>62.35</v>
      </c>
      <c r="L197" s="5" t="s">
        <v>66</v>
      </c>
      <c r="M197" s="4">
        <v>7.7399999999999997E-2</v>
      </c>
      <c r="N197" s="4">
        <v>7.4399999999999994E-2</v>
      </c>
      <c r="O197" s="4">
        <v>100.88079999999999</v>
      </c>
      <c r="P197" s="7" t="s">
        <v>53</v>
      </c>
    </row>
    <row r="198" spans="1:16" x14ac:dyDescent="0.25">
      <c r="A198" s="1"/>
      <c r="B198" s="5" t="s">
        <v>66</v>
      </c>
      <c r="C198" s="5" t="s">
        <v>66</v>
      </c>
      <c r="D198" s="4">
        <v>3.04E-2</v>
      </c>
      <c r="E198" s="4">
        <v>1.66E-2</v>
      </c>
      <c r="F198" s="4">
        <v>0.22439999999999999</v>
      </c>
      <c r="G198" s="4">
        <v>37.85</v>
      </c>
      <c r="H198" s="4">
        <v>0.1082</v>
      </c>
      <c r="I198" s="5" t="s">
        <v>66</v>
      </c>
      <c r="J198" s="4">
        <v>1.5E-3</v>
      </c>
      <c r="K198" s="4">
        <v>62.55</v>
      </c>
      <c r="L198" s="5" t="s">
        <v>66</v>
      </c>
      <c r="M198" s="4">
        <v>7.8E-2</v>
      </c>
      <c r="N198" s="4">
        <v>0.16600000000000001</v>
      </c>
      <c r="O198" s="4">
        <v>101.02500000000001</v>
      </c>
      <c r="P198" s="7" t="s">
        <v>53</v>
      </c>
    </row>
    <row r="199" spans="1:16" x14ac:dyDescent="0.25">
      <c r="A199" s="1"/>
      <c r="B199" s="5" t="s">
        <v>66</v>
      </c>
      <c r="C199" s="5" t="s">
        <v>66</v>
      </c>
      <c r="D199" s="4">
        <v>2.8500000000000001E-2</v>
      </c>
      <c r="E199" s="4">
        <v>3.2000000000000002E-3</v>
      </c>
      <c r="F199" s="4">
        <v>2.62</v>
      </c>
      <c r="G199" s="4">
        <v>7.3300000000000004E-2</v>
      </c>
      <c r="H199" s="4">
        <v>5.55</v>
      </c>
      <c r="I199" s="5" t="s">
        <v>66</v>
      </c>
      <c r="J199" s="4">
        <v>1.0022</v>
      </c>
      <c r="K199" s="4">
        <v>6.5500000000000003E-2</v>
      </c>
      <c r="L199" s="5" t="s">
        <v>66</v>
      </c>
      <c r="M199" s="4">
        <v>48.17</v>
      </c>
      <c r="N199" s="4">
        <v>0</v>
      </c>
      <c r="O199" s="4">
        <v>57.897500000000001</v>
      </c>
      <c r="P199" s="7" t="s">
        <v>50</v>
      </c>
    </row>
    <row r="200" spans="1:16" x14ac:dyDescent="0.25">
      <c r="A200" s="1"/>
      <c r="B200" s="5" t="s">
        <v>66</v>
      </c>
      <c r="C200" s="5" t="s">
        <v>66</v>
      </c>
      <c r="D200" s="4">
        <v>6.8699999999999997E-2</v>
      </c>
      <c r="E200" s="4">
        <v>5.1000000000000004E-3</v>
      </c>
      <c r="F200" s="4">
        <v>2.56</v>
      </c>
      <c r="G200" s="4">
        <v>0.16200000000000001</v>
      </c>
      <c r="H200" s="4">
        <v>5.49</v>
      </c>
      <c r="I200" s="5" t="s">
        <v>66</v>
      </c>
      <c r="J200" s="4">
        <v>1.052</v>
      </c>
      <c r="K200" s="4">
        <v>6.2300000000000001E-2</v>
      </c>
      <c r="L200" s="5" t="s">
        <v>66</v>
      </c>
      <c r="M200" s="4">
        <v>46.61</v>
      </c>
      <c r="N200" s="4">
        <v>0</v>
      </c>
      <c r="O200" s="4">
        <v>56.365499999999997</v>
      </c>
      <c r="P200" s="7" t="s">
        <v>50</v>
      </c>
    </row>
    <row r="201" spans="1:16" x14ac:dyDescent="0.25">
      <c r="A201" s="1"/>
      <c r="B201" s="5" t="s">
        <v>66</v>
      </c>
      <c r="C201" s="5" t="s">
        <v>66</v>
      </c>
      <c r="D201" s="4">
        <v>0.1012</v>
      </c>
      <c r="E201" s="4">
        <v>8.6999999999999994E-2</v>
      </c>
      <c r="F201" s="4">
        <v>2.48</v>
      </c>
      <c r="G201" s="4">
        <v>0.96399999999999997</v>
      </c>
      <c r="H201" s="4">
        <v>5.24</v>
      </c>
      <c r="I201" s="5" t="s">
        <v>66</v>
      </c>
      <c r="J201" s="4">
        <v>1.0467</v>
      </c>
      <c r="K201" s="4">
        <v>0.23330000000000001</v>
      </c>
      <c r="L201" s="5" t="s">
        <v>66</v>
      </c>
      <c r="M201" s="4">
        <v>43.27</v>
      </c>
      <c r="N201" s="4">
        <v>4.8599999999999997E-2</v>
      </c>
      <c r="O201" s="4">
        <v>53.985999999999997</v>
      </c>
      <c r="P201" s="7" t="s">
        <v>50</v>
      </c>
    </row>
    <row r="202" spans="1:16" x14ac:dyDescent="0.25">
      <c r="A202" s="1"/>
      <c r="B202" s="5" t="s">
        <v>66</v>
      </c>
      <c r="C202" s="5" t="s">
        <v>66</v>
      </c>
      <c r="D202" s="4">
        <v>7.85E-2</v>
      </c>
      <c r="E202" s="4">
        <v>0</v>
      </c>
      <c r="F202" s="4">
        <v>2.19</v>
      </c>
      <c r="G202" s="4">
        <v>0.12839999999999999</v>
      </c>
      <c r="H202" s="4">
        <v>6.21</v>
      </c>
      <c r="I202" s="5" t="s">
        <v>66</v>
      </c>
      <c r="J202" s="4">
        <v>1.1173</v>
      </c>
      <c r="K202" s="4">
        <v>7.8899999999999998E-2</v>
      </c>
      <c r="L202" s="5" t="s">
        <v>66</v>
      </c>
      <c r="M202" s="4">
        <v>44.75</v>
      </c>
      <c r="N202" s="4">
        <v>0</v>
      </c>
      <c r="O202" s="4">
        <v>54.929900000000004</v>
      </c>
      <c r="P202" s="7" t="s">
        <v>50</v>
      </c>
    </row>
    <row r="203" spans="1:16" x14ac:dyDescent="0.25">
      <c r="A203" s="1"/>
      <c r="B203" s="5" t="s">
        <v>66</v>
      </c>
      <c r="C203" s="5" t="s">
        <v>66</v>
      </c>
      <c r="D203" s="4">
        <v>7.1199999999999999E-2</v>
      </c>
      <c r="E203" s="4">
        <v>4.0800000000000003E-2</v>
      </c>
      <c r="F203" s="4">
        <v>2.16</v>
      </c>
      <c r="G203" s="4">
        <v>0.63370000000000004</v>
      </c>
      <c r="H203" s="4">
        <v>6.51</v>
      </c>
      <c r="I203" s="5" t="s">
        <v>66</v>
      </c>
      <c r="J203" s="4">
        <v>1.1888000000000001</v>
      </c>
      <c r="K203" s="4">
        <v>0.1847</v>
      </c>
      <c r="L203" s="5" t="s">
        <v>66</v>
      </c>
      <c r="M203" s="4">
        <v>47.2</v>
      </c>
      <c r="N203" s="4">
        <v>9.5999999999999992E-3</v>
      </c>
      <c r="O203" s="4">
        <v>58.379899999999999</v>
      </c>
      <c r="P203" s="7" t="s">
        <v>50</v>
      </c>
    </row>
    <row r="204" spans="1:16" x14ac:dyDescent="0.25">
      <c r="A204" s="1"/>
      <c r="B204" s="5" t="s">
        <v>66</v>
      </c>
      <c r="C204" s="5" t="s">
        <v>66</v>
      </c>
      <c r="D204" s="4">
        <v>0.17019999999999999</v>
      </c>
      <c r="E204" s="4">
        <v>0.26840000000000003</v>
      </c>
      <c r="F204" s="4">
        <v>2.02</v>
      </c>
      <c r="G204" s="4">
        <v>4.8099999999999996</v>
      </c>
      <c r="H204" s="4">
        <v>4.9000000000000004</v>
      </c>
      <c r="I204" s="5" t="s">
        <v>66</v>
      </c>
      <c r="J204" s="4">
        <v>0.88239999999999996</v>
      </c>
      <c r="K204" s="4">
        <v>0.96579999999999999</v>
      </c>
      <c r="L204" s="5" t="s">
        <v>66</v>
      </c>
      <c r="M204" s="4">
        <v>37.79</v>
      </c>
      <c r="N204" s="4">
        <v>5.8799999999999998E-2</v>
      </c>
      <c r="O204" s="4">
        <v>52.839599999999997</v>
      </c>
      <c r="P204" s="7" t="s">
        <v>50</v>
      </c>
    </row>
    <row r="205" spans="1:16" x14ac:dyDescent="0.25">
      <c r="A205" s="1"/>
      <c r="B205" s="5" t="s">
        <v>66</v>
      </c>
      <c r="C205" s="5" t="s">
        <v>66</v>
      </c>
      <c r="D205" s="4">
        <v>0.1045</v>
      </c>
      <c r="E205" s="4">
        <v>0.1103</v>
      </c>
      <c r="F205" s="4">
        <v>1.62</v>
      </c>
      <c r="G205" s="4">
        <v>21.35</v>
      </c>
      <c r="H205" s="4">
        <v>4.5199999999999996</v>
      </c>
      <c r="I205" s="5" t="s">
        <v>66</v>
      </c>
      <c r="J205" s="4">
        <v>0.83530000000000004</v>
      </c>
      <c r="K205" s="4">
        <v>0.36399999999999999</v>
      </c>
      <c r="L205" s="5" t="s">
        <v>66</v>
      </c>
      <c r="M205" s="4">
        <v>34.9</v>
      </c>
      <c r="N205" s="4">
        <v>0</v>
      </c>
      <c r="O205" s="4">
        <v>64.245599999999996</v>
      </c>
      <c r="P205" s="7" t="s">
        <v>50</v>
      </c>
    </row>
    <row r="206" spans="1:16" x14ac:dyDescent="0.25">
      <c r="A206" s="1"/>
      <c r="B206" s="5" t="s">
        <v>66</v>
      </c>
      <c r="C206" s="5" t="s">
        <v>66</v>
      </c>
      <c r="D206" s="4">
        <v>0.1303</v>
      </c>
      <c r="E206" s="4">
        <v>1.66E-2</v>
      </c>
      <c r="F206" s="4">
        <v>5.24</v>
      </c>
      <c r="G206" s="4">
        <v>42.61</v>
      </c>
      <c r="H206" s="4">
        <v>18.38</v>
      </c>
      <c r="I206" s="5" t="s">
        <v>66</v>
      </c>
      <c r="J206" s="4">
        <v>1.67</v>
      </c>
      <c r="K206" s="4">
        <v>21.45</v>
      </c>
      <c r="L206" s="5" t="s">
        <v>66</v>
      </c>
      <c r="M206" s="4">
        <v>8.84</v>
      </c>
      <c r="N206" s="4">
        <v>1.0496000000000001</v>
      </c>
      <c r="O206" s="4">
        <v>99.386499999999998</v>
      </c>
      <c r="P206" s="7" t="s">
        <v>49</v>
      </c>
    </row>
    <row r="207" spans="1:16" x14ac:dyDescent="0.25">
      <c r="A207" s="1"/>
      <c r="B207" s="5" t="s">
        <v>66</v>
      </c>
      <c r="C207" s="5" t="s">
        <v>66</v>
      </c>
      <c r="D207" s="4">
        <v>0.1091</v>
      </c>
      <c r="E207" s="4">
        <v>2.0000000000000001E-4</v>
      </c>
      <c r="F207" s="4">
        <v>5.15</v>
      </c>
      <c r="G207" s="4">
        <v>42.65</v>
      </c>
      <c r="H207" s="4">
        <v>18.190000000000001</v>
      </c>
      <c r="I207" s="5" t="s">
        <v>66</v>
      </c>
      <c r="J207" s="4">
        <v>1.59</v>
      </c>
      <c r="K207" s="4">
        <v>21.42</v>
      </c>
      <c r="L207" s="5" t="s">
        <v>66</v>
      </c>
      <c r="M207" s="4">
        <v>8.67</v>
      </c>
      <c r="N207" s="4">
        <v>1.042</v>
      </c>
      <c r="O207" s="4">
        <v>98.821399999999997</v>
      </c>
      <c r="P207" s="7" t="s">
        <v>49</v>
      </c>
    </row>
    <row r="208" spans="1:16" x14ac:dyDescent="0.25">
      <c r="A208" s="1"/>
      <c r="B208" s="5" t="s">
        <v>66</v>
      </c>
      <c r="C208" s="5" t="s">
        <v>66</v>
      </c>
      <c r="D208" s="4">
        <v>0.13769999999999999</v>
      </c>
      <c r="E208" s="4">
        <v>0</v>
      </c>
      <c r="F208" s="4">
        <v>11.45</v>
      </c>
      <c r="G208" s="4">
        <v>41.49</v>
      </c>
      <c r="H208" s="4">
        <v>7.3</v>
      </c>
      <c r="I208" s="5" t="s">
        <v>66</v>
      </c>
      <c r="J208" s="4">
        <v>4.92</v>
      </c>
      <c r="K208" s="4">
        <v>22.32</v>
      </c>
      <c r="L208" s="5" t="s">
        <v>66</v>
      </c>
      <c r="M208" s="4">
        <v>14.48</v>
      </c>
      <c r="N208" s="4">
        <v>0.55400000000000005</v>
      </c>
      <c r="O208" s="4">
        <v>102.6516</v>
      </c>
      <c r="P208" s="7" t="s">
        <v>49</v>
      </c>
    </row>
    <row r="209" spans="1:22" x14ac:dyDescent="0.25">
      <c r="A209" s="1"/>
      <c r="B209" s="5" t="s">
        <v>66</v>
      </c>
      <c r="C209" s="5" t="s">
        <v>66</v>
      </c>
      <c r="D209" s="4">
        <v>0.1744</v>
      </c>
      <c r="E209" s="4">
        <v>2.4799999999999999E-2</v>
      </c>
      <c r="F209" s="4">
        <v>11.44</v>
      </c>
      <c r="G209" s="4">
        <v>41.16</v>
      </c>
      <c r="H209" s="4">
        <v>6.98</v>
      </c>
      <c r="I209" s="5" t="s">
        <v>66</v>
      </c>
      <c r="J209" s="4">
        <v>5.09</v>
      </c>
      <c r="K209" s="4">
        <v>22.21</v>
      </c>
      <c r="L209" s="5" t="s">
        <v>66</v>
      </c>
      <c r="M209" s="4">
        <v>15.19</v>
      </c>
      <c r="N209" s="4">
        <v>0.61829999999999996</v>
      </c>
      <c r="O209" s="4">
        <v>102.8874</v>
      </c>
      <c r="P209" s="7" t="s">
        <v>49</v>
      </c>
    </row>
    <row r="211" spans="1:22" ht="18.75" x14ac:dyDescent="0.3">
      <c r="A211" s="55" t="s">
        <v>62</v>
      </c>
    </row>
    <row r="212" spans="1:22" x14ac:dyDescent="0.25">
      <c r="B212" t="s">
        <v>31</v>
      </c>
      <c r="C212" t="s">
        <v>29</v>
      </c>
      <c r="D212" t="s">
        <v>17</v>
      </c>
      <c r="E212" t="s">
        <v>18</v>
      </c>
      <c r="F212" t="s">
        <v>24</v>
      </c>
      <c r="G212" t="s">
        <v>23</v>
      </c>
      <c r="H212" t="s">
        <v>21</v>
      </c>
      <c r="I212" t="s">
        <v>30</v>
      </c>
      <c r="J212" t="s">
        <v>20</v>
      </c>
      <c r="K212" t="s">
        <v>25</v>
      </c>
      <c r="L212" t="s">
        <v>32</v>
      </c>
      <c r="M212" t="s">
        <v>22</v>
      </c>
      <c r="N212" t="s">
        <v>19</v>
      </c>
      <c r="O212" t="s">
        <v>26</v>
      </c>
      <c r="P212" t="s">
        <v>33</v>
      </c>
      <c r="R212" s="2" t="s">
        <v>36</v>
      </c>
    </row>
    <row r="213" spans="1:22" x14ac:dyDescent="0.25">
      <c r="B213" s="5" t="s">
        <v>66</v>
      </c>
      <c r="C213" s="5" t="s">
        <v>66</v>
      </c>
      <c r="D213" s="3">
        <v>3</v>
      </c>
      <c r="E213" s="3">
        <v>2.12E-2</v>
      </c>
      <c r="F213" s="3">
        <v>0.54800000000000004</v>
      </c>
      <c r="G213" s="3">
        <v>54.97</v>
      </c>
      <c r="H213" s="3">
        <v>13.19</v>
      </c>
      <c r="I213" s="5" t="s">
        <v>66</v>
      </c>
      <c r="J213" s="3">
        <v>2.96</v>
      </c>
      <c r="K213" s="3">
        <v>6.67</v>
      </c>
      <c r="L213" s="3">
        <v>6.08E-2</v>
      </c>
      <c r="M213" s="3">
        <v>18.47</v>
      </c>
      <c r="N213" s="3">
        <v>0.17710000000000001</v>
      </c>
      <c r="O213" s="3">
        <v>100.06699999999999</v>
      </c>
      <c r="P213" t="s">
        <v>46</v>
      </c>
      <c r="R213" t="s">
        <v>42</v>
      </c>
      <c r="S213" t="s">
        <v>28</v>
      </c>
      <c r="T213" t="s">
        <v>12</v>
      </c>
      <c r="U213" t="s">
        <v>13</v>
      </c>
      <c r="V213" t="s">
        <v>41</v>
      </c>
    </row>
    <row r="214" spans="1:22" x14ac:dyDescent="0.25">
      <c r="B214" s="5" t="s">
        <v>66</v>
      </c>
      <c r="C214" s="5" t="s">
        <v>66</v>
      </c>
      <c r="D214" s="3">
        <v>3.03</v>
      </c>
      <c r="E214" s="3">
        <v>1.47E-2</v>
      </c>
      <c r="F214" s="3">
        <v>0.49309999999999998</v>
      </c>
      <c r="G214" s="3">
        <v>54.06</v>
      </c>
      <c r="H214" s="3">
        <v>12.97</v>
      </c>
      <c r="I214" s="5" t="s">
        <v>66</v>
      </c>
      <c r="J214" s="3">
        <v>2.95</v>
      </c>
      <c r="K214" s="3">
        <v>6.43</v>
      </c>
      <c r="L214" s="3">
        <v>9.9299999999999999E-2</v>
      </c>
      <c r="M214" s="3">
        <v>18.36</v>
      </c>
      <c r="N214" s="3">
        <v>0.1346</v>
      </c>
      <c r="O214" s="3">
        <v>98.541799999999995</v>
      </c>
      <c r="P214" t="s">
        <v>46</v>
      </c>
      <c r="R214" s="6">
        <v>2</v>
      </c>
      <c r="S214">
        <v>46.02</v>
      </c>
      <c r="T214">
        <v>0</v>
      </c>
      <c r="U214">
        <v>53.98</v>
      </c>
      <c r="V214">
        <f>SUM(S214:U214)</f>
        <v>100</v>
      </c>
    </row>
    <row r="215" spans="1:22" x14ac:dyDescent="0.25">
      <c r="B215" s="5" t="s">
        <v>66</v>
      </c>
      <c r="C215" s="5" t="s">
        <v>66</v>
      </c>
      <c r="D215" s="3">
        <v>1.85</v>
      </c>
      <c r="E215" s="3">
        <v>5.6599999999999998E-2</v>
      </c>
      <c r="F215" s="3">
        <v>0.43149999999999999</v>
      </c>
      <c r="G215" s="3">
        <v>53.81</v>
      </c>
      <c r="H215" s="3">
        <v>15.84</v>
      </c>
      <c r="I215" s="5" t="s">
        <v>66</v>
      </c>
      <c r="J215" s="3">
        <v>2.54</v>
      </c>
      <c r="K215" s="3">
        <v>4.34</v>
      </c>
      <c r="L215" s="3">
        <v>7.3499999999999996E-2</v>
      </c>
      <c r="M215" s="3">
        <v>19.88</v>
      </c>
      <c r="N215" s="3">
        <v>0.1158</v>
      </c>
      <c r="O215" s="3">
        <v>98.9375</v>
      </c>
      <c r="P215" t="s">
        <v>46</v>
      </c>
      <c r="R215" s="6">
        <v>3</v>
      </c>
      <c r="S215">
        <v>22.78</v>
      </c>
      <c r="T215">
        <v>9.35</v>
      </c>
      <c r="U215">
        <v>14.57</v>
      </c>
      <c r="V215">
        <f>SUM(S215:U215)</f>
        <v>46.7</v>
      </c>
    </row>
    <row r="216" spans="1:22" x14ac:dyDescent="0.25">
      <c r="B216" s="5" t="s">
        <v>66</v>
      </c>
      <c r="C216" s="5" t="s">
        <v>66</v>
      </c>
      <c r="D216" s="3">
        <v>2.69</v>
      </c>
      <c r="E216" s="3">
        <v>4.0800000000000003E-2</v>
      </c>
      <c r="F216" s="3">
        <v>0.76080000000000003</v>
      </c>
      <c r="G216" s="3">
        <v>53.22</v>
      </c>
      <c r="H216" s="3">
        <v>13.26</v>
      </c>
      <c r="I216" s="5" t="s">
        <v>66</v>
      </c>
      <c r="J216" s="3">
        <v>3.4</v>
      </c>
      <c r="K216" s="3">
        <v>7.7</v>
      </c>
      <c r="L216" s="3">
        <v>7.17E-2</v>
      </c>
      <c r="M216" s="3">
        <v>17.82</v>
      </c>
      <c r="N216" s="3">
        <v>0.22509999999999999</v>
      </c>
      <c r="O216" s="3">
        <v>99.188500000000005</v>
      </c>
      <c r="P216" t="s">
        <v>46</v>
      </c>
    </row>
    <row r="217" spans="1:22" x14ac:dyDescent="0.25">
      <c r="B217" s="5" t="s">
        <v>66</v>
      </c>
      <c r="C217" s="5" t="s">
        <v>66</v>
      </c>
      <c r="D217" s="3">
        <v>2.15</v>
      </c>
      <c r="E217" s="3">
        <v>9.06E-2</v>
      </c>
      <c r="F217" s="3">
        <v>0.58479999999999999</v>
      </c>
      <c r="G217" s="3">
        <v>54.49</v>
      </c>
      <c r="H217" s="3">
        <v>14.61</v>
      </c>
      <c r="I217" s="5" t="s">
        <v>66</v>
      </c>
      <c r="J217" s="3">
        <v>2.82</v>
      </c>
      <c r="K217" s="3">
        <v>4.3600000000000003</v>
      </c>
      <c r="L217" s="3">
        <v>6.9599999999999995E-2</v>
      </c>
      <c r="M217" s="3">
        <v>19.579999999999998</v>
      </c>
      <c r="N217" s="3">
        <v>0.1187</v>
      </c>
      <c r="O217" s="3">
        <v>98.873800000000003</v>
      </c>
      <c r="P217" t="s">
        <v>46</v>
      </c>
    </row>
    <row r="218" spans="1:22" x14ac:dyDescent="0.25">
      <c r="B218" s="5" t="s">
        <v>66</v>
      </c>
      <c r="C218" s="5" t="s">
        <v>66</v>
      </c>
      <c r="D218" s="3">
        <v>2.81</v>
      </c>
      <c r="E218" s="3">
        <v>5.8099999999999999E-2</v>
      </c>
      <c r="F218" s="3">
        <v>0.48259999999999997</v>
      </c>
      <c r="G218" s="3">
        <v>53.23</v>
      </c>
      <c r="H218" s="3">
        <v>13.47</v>
      </c>
      <c r="I218" s="5" t="s">
        <v>66</v>
      </c>
      <c r="J218" s="3">
        <v>2.37</v>
      </c>
      <c r="K218" s="3">
        <v>5.98</v>
      </c>
      <c r="L218" s="3">
        <v>7.9200000000000007E-2</v>
      </c>
      <c r="M218" s="3">
        <v>19.05</v>
      </c>
      <c r="N218" s="3">
        <v>0.1648</v>
      </c>
      <c r="O218" s="3">
        <v>97.694800000000001</v>
      </c>
      <c r="P218" t="s">
        <v>46</v>
      </c>
    </row>
    <row r="219" spans="1:22" x14ac:dyDescent="0.25">
      <c r="B219" s="5" t="s">
        <v>66</v>
      </c>
      <c r="C219" s="5" t="s">
        <v>66</v>
      </c>
      <c r="D219" s="3">
        <v>2.79</v>
      </c>
      <c r="E219" s="3">
        <v>3.0300000000000001E-2</v>
      </c>
      <c r="F219" s="3">
        <v>0.45839999999999997</v>
      </c>
      <c r="G219" s="3">
        <v>54.15</v>
      </c>
      <c r="H219" s="3">
        <v>13.44</v>
      </c>
      <c r="I219" s="5" t="s">
        <v>66</v>
      </c>
      <c r="J219" s="3">
        <v>2.41</v>
      </c>
      <c r="K219" s="3">
        <v>6.2</v>
      </c>
      <c r="L219" s="3">
        <v>6.2300000000000001E-2</v>
      </c>
      <c r="M219" s="3">
        <v>18.77</v>
      </c>
      <c r="N219" s="3">
        <v>0.16039999999999999</v>
      </c>
      <c r="O219" s="3">
        <v>98.471500000000006</v>
      </c>
      <c r="P219" t="s">
        <v>46</v>
      </c>
    </row>
    <row r="220" spans="1:22" x14ac:dyDescent="0.25">
      <c r="B220" s="5" t="s">
        <v>66</v>
      </c>
      <c r="C220" s="5" t="s">
        <v>66</v>
      </c>
      <c r="D220" s="3">
        <v>2.81</v>
      </c>
      <c r="E220" s="3">
        <v>4.2000000000000003E-2</v>
      </c>
      <c r="F220" s="3">
        <v>0.48139999999999999</v>
      </c>
      <c r="G220" s="3">
        <v>54.47</v>
      </c>
      <c r="H220" s="3">
        <v>13.96</v>
      </c>
      <c r="I220" s="5" t="s">
        <v>66</v>
      </c>
      <c r="J220" s="3">
        <v>2.5299999999999998</v>
      </c>
      <c r="K220" s="3">
        <v>6.11</v>
      </c>
      <c r="L220" s="3">
        <v>0.1002</v>
      </c>
      <c r="M220" s="3">
        <v>18.95</v>
      </c>
      <c r="N220" s="3">
        <v>0.13819999999999999</v>
      </c>
      <c r="O220" s="3">
        <v>99.591800000000006</v>
      </c>
      <c r="P220" t="s">
        <v>46</v>
      </c>
    </row>
    <row r="221" spans="1:22" x14ac:dyDescent="0.25">
      <c r="B221" s="5" t="s">
        <v>66</v>
      </c>
      <c r="C221" s="5" t="s">
        <v>66</v>
      </c>
      <c r="D221" s="3">
        <v>2.99</v>
      </c>
      <c r="E221" s="3">
        <v>2.5600000000000001E-2</v>
      </c>
      <c r="F221" s="3">
        <v>0.48599999999999999</v>
      </c>
      <c r="G221" s="3">
        <v>54.19</v>
      </c>
      <c r="H221" s="3">
        <v>13.22</v>
      </c>
      <c r="I221" s="5" t="s">
        <v>66</v>
      </c>
      <c r="J221" s="3">
        <v>2.52</v>
      </c>
      <c r="K221" s="3">
        <v>6.59</v>
      </c>
      <c r="L221" s="3">
        <v>8.5800000000000001E-2</v>
      </c>
      <c r="M221" s="3">
        <v>18.7</v>
      </c>
      <c r="N221" s="3">
        <v>0.11600000000000001</v>
      </c>
      <c r="O221" s="3">
        <v>98.923500000000004</v>
      </c>
      <c r="P221" t="s">
        <v>46</v>
      </c>
    </row>
    <row r="222" spans="1:22" x14ac:dyDescent="0.25">
      <c r="B222" s="5" t="s">
        <v>66</v>
      </c>
      <c r="C222" s="5" t="s">
        <v>66</v>
      </c>
      <c r="D222" s="3">
        <v>5.3E-3</v>
      </c>
      <c r="E222" s="3">
        <v>4.4000000000000003E-3</v>
      </c>
      <c r="F222" s="3">
        <v>0.30680000000000002</v>
      </c>
      <c r="G222" s="3">
        <v>60.07</v>
      </c>
      <c r="H222" s="3">
        <v>38.01</v>
      </c>
      <c r="I222" s="5" t="s">
        <v>66</v>
      </c>
      <c r="J222" s="3">
        <v>4.59</v>
      </c>
      <c r="K222" s="3">
        <v>0.85009999999999997</v>
      </c>
      <c r="L222" s="3">
        <v>0.15770000000000001</v>
      </c>
      <c r="M222" s="3">
        <v>0.32590000000000002</v>
      </c>
      <c r="N222" s="3">
        <v>0.12039999999999999</v>
      </c>
      <c r="O222" s="3">
        <v>104.4405</v>
      </c>
      <c r="P222" t="s">
        <v>51</v>
      </c>
    </row>
    <row r="223" spans="1:22" x14ac:dyDescent="0.25">
      <c r="B223" s="5" t="s">
        <v>66</v>
      </c>
      <c r="C223" s="5" t="s">
        <v>66</v>
      </c>
      <c r="D223" s="3">
        <v>4.0399999999999998E-2</v>
      </c>
      <c r="E223" s="3">
        <v>1.4800000000000001E-2</v>
      </c>
      <c r="F223" s="3">
        <v>0.25629999999999997</v>
      </c>
      <c r="G223" s="3">
        <v>56.37</v>
      </c>
      <c r="H223" s="3">
        <v>35.92</v>
      </c>
      <c r="I223" s="5" t="s">
        <v>66</v>
      </c>
      <c r="J223" s="3">
        <v>4.8</v>
      </c>
      <c r="K223" s="3">
        <v>1.1487000000000001</v>
      </c>
      <c r="L223" s="3">
        <v>0.25669999999999998</v>
      </c>
      <c r="M223" s="3">
        <v>0.30819999999999997</v>
      </c>
      <c r="N223" s="3">
        <v>8.5400000000000004E-2</v>
      </c>
      <c r="O223" s="3">
        <v>99.200599999999994</v>
      </c>
      <c r="P223" t="s">
        <v>51</v>
      </c>
    </row>
    <row r="224" spans="1:22" x14ac:dyDescent="0.25">
      <c r="B224" s="5" t="s">
        <v>66</v>
      </c>
      <c r="C224" s="5" t="s">
        <v>66</v>
      </c>
      <c r="D224" s="3">
        <v>0.02</v>
      </c>
      <c r="E224" s="3">
        <v>5.3E-3</v>
      </c>
      <c r="F224" s="3">
        <v>0.28670000000000001</v>
      </c>
      <c r="G224" s="3">
        <v>57.37</v>
      </c>
      <c r="H224" s="3">
        <v>36.28</v>
      </c>
      <c r="I224" s="5" t="s">
        <v>66</v>
      </c>
      <c r="J224" s="3">
        <v>4.78</v>
      </c>
      <c r="K224" s="3">
        <v>0.83840000000000003</v>
      </c>
      <c r="L224" s="3">
        <v>0.23</v>
      </c>
      <c r="M224" s="3">
        <v>0.27029999999999998</v>
      </c>
      <c r="N224" s="3">
        <v>5.5899999999999998E-2</v>
      </c>
      <c r="O224" s="3">
        <v>100.1365</v>
      </c>
      <c r="P224" t="s">
        <v>51</v>
      </c>
    </row>
    <row r="225" spans="1:16" x14ac:dyDescent="0.25">
      <c r="B225" s="5" t="s">
        <v>66</v>
      </c>
      <c r="C225" s="5" t="s">
        <v>66</v>
      </c>
      <c r="D225" s="3">
        <v>3.3700000000000001E-2</v>
      </c>
      <c r="E225" s="3">
        <v>4.0000000000000001E-3</v>
      </c>
      <c r="F225" s="3">
        <v>0.2747</v>
      </c>
      <c r="G225" s="3">
        <v>55.63</v>
      </c>
      <c r="H225" s="3">
        <v>35.79</v>
      </c>
      <c r="I225" s="5" t="s">
        <v>66</v>
      </c>
      <c r="J225" s="3">
        <v>4.74</v>
      </c>
      <c r="K225" s="3">
        <v>1.0412999999999999</v>
      </c>
      <c r="L225" s="3">
        <v>0.217</v>
      </c>
      <c r="M225" s="3">
        <v>0.34229999999999999</v>
      </c>
      <c r="N225" s="3">
        <v>3.7000000000000002E-3</v>
      </c>
      <c r="O225" s="3">
        <v>98.076800000000006</v>
      </c>
      <c r="P225" t="s">
        <v>51</v>
      </c>
    </row>
    <row r="226" spans="1:16" x14ac:dyDescent="0.25">
      <c r="B226" s="5" t="s">
        <v>66</v>
      </c>
      <c r="C226" s="5" t="s">
        <v>66</v>
      </c>
      <c r="D226" s="3">
        <v>6.9199999999999998E-2</v>
      </c>
      <c r="E226" s="3">
        <v>1.7999999999999999E-2</v>
      </c>
      <c r="F226" s="3">
        <v>0.25690000000000002</v>
      </c>
      <c r="G226" s="3">
        <v>56.99</v>
      </c>
      <c r="H226" s="3">
        <v>35.32</v>
      </c>
      <c r="I226" s="5" t="s">
        <v>66</v>
      </c>
      <c r="J226" s="3">
        <v>4.78</v>
      </c>
      <c r="K226" s="3">
        <v>0.94310000000000005</v>
      </c>
      <c r="L226" s="3">
        <v>0.20549999999999999</v>
      </c>
      <c r="M226" s="3">
        <v>0.30709999999999998</v>
      </c>
      <c r="N226" s="3">
        <v>7.5300000000000006E-2</v>
      </c>
      <c r="O226" s="3">
        <v>98.965100000000007</v>
      </c>
      <c r="P226" t="s">
        <v>51</v>
      </c>
    </row>
    <row r="227" spans="1:16" x14ac:dyDescent="0.25">
      <c r="B227" s="5" t="s">
        <v>66</v>
      </c>
      <c r="C227" s="5" t="s">
        <v>66</v>
      </c>
      <c r="D227" s="3">
        <v>0</v>
      </c>
      <c r="E227" s="3">
        <v>3.0000000000000001E-3</v>
      </c>
      <c r="F227" s="3">
        <v>0.26979999999999998</v>
      </c>
      <c r="G227" s="3">
        <v>56.96</v>
      </c>
      <c r="H227" s="3">
        <v>35.89</v>
      </c>
      <c r="I227" s="5" t="s">
        <v>66</v>
      </c>
      <c r="J227" s="3">
        <v>4.78</v>
      </c>
      <c r="K227" s="3">
        <v>1.1853</v>
      </c>
      <c r="L227" s="3">
        <v>0.2833</v>
      </c>
      <c r="M227" s="3">
        <v>0.28639999999999999</v>
      </c>
      <c r="N227" s="3">
        <v>4.7399999999999998E-2</v>
      </c>
      <c r="O227" s="3">
        <v>99.705200000000005</v>
      </c>
      <c r="P227" t="s">
        <v>51</v>
      </c>
    </row>
    <row r="228" spans="1:16" x14ac:dyDescent="0.25">
      <c r="B228" s="5" t="s">
        <v>66</v>
      </c>
      <c r="C228" s="5" t="s">
        <v>66</v>
      </c>
      <c r="D228" s="3">
        <v>1.3100000000000001E-2</v>
      </c>
      <c r="E228" s="3">
        <v>8.9999999999999993E-3</v>
      </c>
      <c r="F228" s="3">
        <v>0.19239999999999999</v>
      </c>
      <c r="G228" s="3">
        <v>56.86</v>
      </c>
      <c r="H228" s="3">
        <v>35.76</v>
      </c>
      <c r="I228" s="5" t="s">
        <v>66</v>
      </c>
      <c r="J228" s="3">
        <v>4.8</v>
      </c>
      <c r="K228" s="3">
        <v>1.2996000000000001</v>
      </c>
      <c r="L228" s="3">
        <v>0.36990000000000001</v>
      </c>
      <c r="M228" s="3">
        <v>0.23139999999999999</v>
      </c>
      <c r="N228" s="3">
        <v>0.12429999999999999</v>
      </c>
      <c r="O228" s="3">
        <v>99.659800000000004</v>
      </c>
      <c r="P228" t="s">
        <v>51</v>
      </c>
    </row>
    <row r="229" spans="1:16" x14ac:dyDescent="0.25">
      <c r="B229" s="5" t="s">
        <v>66</v>
      </c>
      <c r="C229" s="5" t="s">
        <v>66</v>
      </c>
      <c r="D229" s="3">
        <v>3.4700000000000002E-2</v>
      </c>
      <c r="E229" s="3">
        <v>4.0500000000000001E-2</v>
      </c>
      <c r="F229" s="3">
        <v>0.19500000000000001</v>
      </c>
      <c r="G229" s="3">
        <v>56.74</v>
      </c>
      <c r="H229" s="3">
        <v>35.880000000000003</v>
      </c>
      <c r="I229" s="5" t="s">
        <v>66</v>
      </c>
      <c r="J229" s="3">
        <v>4.8499999999999996</v>
      </c>
      <c r="K229" s="3">
        <v>1.2975000000000001</v>
      </c>
      <c r="L229" s="3">
        <v>0.48060000000000003</v>
      </c>
      <c r="M229" s="3">
        <v>0.28470000000000001</v>
      </c>
      <c r="N229" s="3">
        <v>0.11700000000000001</v>
      </c>
      <c r="O229" s="3">
        <v>99.920100000000005</v>
      </c>
      <c r="P229" t="s">
        <v>51</v>
      </c>
    </row>
    <row r="230" spans="1:16" x14ac:dyDescent="0.25">
      <c r="B230" s="5" t="s">
        <v>66</v>
      </c>
      <c r="C230" s="5" t="s">
        <v>66</v>
      </c>
      <c r="D230" s="3">
        <v>1.83E-2</v>
      </c>
      <c r="E230" s="3">
        <v>1.67E-2</v>
      </c>
      <c r="F230" s="3">
        <v>0.21229999999999999</v>
      </c>
      <c r="G230" s="3">
        <v>56.72</v>
      </c>
      <c r="H230" s="3">
        <v>35.39</v>
      </c>
      <c r="I230" s="5" t="s">
        <v>66</v>
      </c>
      <c r="J230" s="3">
        <v>4.87</v>
      </c>
      <c r="K230" s="3">
        <v>1.1126</v>
      </c>
      <c r="L230" s="3">
        <v>0.4047</v>
      </c>
      <c r="M230" s="3">
        <v>0.2341</v>
      </c>
      <c r="N230" s="3">
        <v>8.9899999999999994E-2</v>
      </c>
      <c r="O230" s="3">
        <v>99.068700000000007</v>
      </c>
      <c r="P230" t="s">
        <v>51</v>
      </c>
    </row>
    <row r="231" spans="1:16" x14ac:dyDescent="0.25">
      <c r="B231" s="5" t="s">
        <v>66</v>
      </c>
      <c r="C231" s="5" t="s">
        <v>66</v>
      </c>
      <c r="D231" s="3">
        <v>0</v>
      </c>
      <c r="E231" s="3">
        <v>4.3700000000000003E-2</v>
      </c>
      <c r="F231" s="3">
        <v>0.2611</v>
      </c>
      <c r="G231" s="3">
        <v>56.82</v>
      </c>
      <c r="H231" s="3">
        <v>35.450000000000003</v>
      </c>
      <c r="I231" s="5" t="s">
        <v>66</v>
      </c>
      <c r="J231" s="3">
        <v>4.78</v>
      </c>
      <c r="K231" s="3">
        <v>1.2073</v>
      </c>
      <c r="L231" s="3">
        <v>0.2944</v>
      </c>
      <c r="M231" s="3">
        <v>0.22900000000000001</v>
      </c>
      <c r="N231" s="3">
        <v>5.7500000000000002E-2</v>
      </c>
      <c r="O231" s="3">
        <v>99.143100000000004</v>
      </c>
      <c r="P231" t="s">
        <v>51</v>
      </c>
    </row>
    <row r="233" spans="1:16" ht="18.75" x14ac:dyDescent="0.3">
      <c r="A233" s="55" t="s">
        <v>63</v>
      </c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</row>
    <row r="234" spans="1:16" x14ac:dyDescent="0.25">
      <c r="B234" t="s">
        <v>31</v>
      </c>
      <c r="C234" t="s">
        <v>29</v>
      </c>
      <c r="D234" t="s">
        <v>17</v>
      </c>
      <c r="E234" t="s">
        <v>18</v>
      </c>
      <c r="F234" t="s">
        <v>24</v>
      </c>
      <c r="G234" t="s">
        <v>23</v>
      </c>
      <c r="H234" t="s">
        <v>21</v>
      </c>
      <c r="I234" t="s">
        <v>30</v>
      </c>
      <c r="J234" t="s">
        <v>20</v>
      </c>
      <c r="K234" t="s">
        <v>25</v>
      </c>
      <c r="L234" t="s">
        <v>32</v>
      </c>
      <c r="M234" t="s">
        <v>22</v>
      </c>
      <c r="N234" t="s">
        <v>19</v>
      </c>
      <c r="O234" t="s">
        <v>26</v>
      </c>
      <c r="P234" t="s">
        <v>33</v>
      </c>
    </row>
    <row r="235" spans="1:16" x14ac:dyDescent="0.25">
      <c r="B235" s="3">
        <v>8.3000000000000004E-2</v>
      </c>
      <c r="C235" s="3">
        <v>0.36399999999999999</v>
      </c>
      <c r="D235" s="3">
        <v>0.22550000000000001</v>
      </c>
      <c r="E235" s="3">
        <v>7.65</v>
      </c>
      <c r="F235" s="3">
        <v>0.2276</v>
      </c>
      <c r="G235" s="3">
        <v>46.56</v>
      </c>
      <c r="H235" s="3">
        <v>25.04</v>
      </c>
      <c r="I235" s="3">
        <v>0.20019999999999999</v>
      </c>
      <c r="J235" s="3">
        <v>3.98</v>
      </c>
      <c r="K235" s="3">
        <v>8.77</v>
      </c>
      <c r="L235" s="3">
        <v>4.8300000000000003E-2</v>
      </c>
      <c r="M235" s="3">
        <v>0.21110000000000001</v>
      </c>
      <c r="N235" s="3">
        <v>0.93389999999999995</v>
      </c>
      <c r="O235" s="3">
        <v>94.293700000000001</v>
      </c>
      <c r="P235" t="s">
        <v>45</v>
      </c>
    </row>
    <row r="236" spans="1:16" x14ac:dyDescent="0.25">
      <c r="B236" s="3">
        <v>7.4099999999999999E-2</v>
      </c>
      <c r="C236" s="3">
        <v>0.36320000000000002</v>
      </c>
      <c r="D236" s="3">
        <v>0.23899999999999999</v>
      </c>
      <c r="E236" s="3">
        <v>7.88</v>
      </c>
      <c r="F236" s="3">
        <v>0.22670000000000001</v>
      </c>
      <c r="G236" s="3">
        <v>47.34</v>
      </c>
      <c r="H236" s="3">
        <v>24.6</v>
      </c>
      <c r="I236" s="3">
        <v>7.6399999999999996E-2</v>
      </c>
      <c r="J236" s="3">
        <v>3.99</v>
      </c>
      <c r="K236" s="3">
        <v>8.4600000000000009</v>
      </c>
      <c r="L236" s="3">
        <v>5.1799999999999999E-2</v>
      </c>
      <c r="M236" s="3">
        <v>0.16839999999999999</v>
      </c>
      <c r="N236" s="3">
        <v>1.0001</v>
      </c>
      <c r="O236" s="3">
        <v>94.469800000000006</v>
      </c>
      <c r="P236" t="s">
        <v>45</v>
      </c>
    </row>
    <row r="237" spans="1:16" x14ac:dyDescent="0.25">
      <c r="B237" s="3">
        <v>0.08</v>
      </c>
      <c r="C237" s="3">
        <v>0.38069999999999998</v>
      </c>
      <c r="D237" s="3">
        <v>0.25659999999999999</v>
      </c>
      <c r="E237" s="3">
        <v>7.94</v>
      </c>
      <c r="F237" s="3">
        <v>0.2084</v>
      </c>
      <c r="G237" s="3">
        <v>47.11</v>
      </c>
      <c r="H237" s="3">
        <v>24.65</v>
      </c>
      <c r="I237" s="3">
        <v>0.12659999999999999</v>
      </c>
      <c r="J237" s="3">
        <v>4.2300000000000004</v>
      </c>
      <c r="K237" s="3">
        <v>8.6</v>
      </c>
      <c r="L237" s="3">
        <v>5.0599999999999999E-2</v>
      </c>
      <c r="M237" s="3">
        <v>0.17849999999999999</v>
      </c>
      <c r="N237" s="3">
        <v>0.96630000000000005</v>
      </c>
      <c r="O237" s="3">
        <v>94.777799999999999</v>
      </c>
      <c r="P237" t="s">
        <v>45</v>
      </c>
    </row>
    <row r="238" spans="1:16" x14ac:dyDescent="0.25">
      <c r="B238" s="3">
        <v>5.6500000000000002E-2</v>
      </c>
      <c r="C238" s="3">
        <v>0.35510000000000003</v>
      </c>
      <c r="D238" s="3">
        <v>0.2291</v>
      </c>
      <c r="E238" s="3">
        <v>8.11</v>
      </c>
      <c r="F238" s="3">
        <v>0.2135</v>
      </c>
      <c r="G238" s="3">
        <v>47.08</v>
      </c>
      <c r="H238" s="3">
        <v>25.09</v>
      </c>
      <c r="I238" s="3">
        <v>0.246</v>
      </c>
      <c r="J238" s="3">
        <v>4</v>
      </c>
      <c r="K238" s="3">
        <v>8.43</v>
      </c>
      <c r="L238" s="3">
        <v>4.8000000000000001E-2</v>
      </c>
      <c r="M238" s="3">
        <v>0.15379999999999999</v>
      </c>
      <c r="N238" s="3">
        <v>1.0025999999999999</v>
      </c>
      <c r="O238" s="3">
        <v>95.014700000000005</v>
      </c>
      <c r="P238" t="s">
        <v>45</v>
      </c>
    </row>
    <row r="239" spans="1:16" x14ac:dyDescent="0.25">
      <c r="B239" s="3">
        <v>9.3899999999999997E-2</v>
      </c>
      <c r="C239" s="3">
        <v>0.45829999999999999</v>
      </c>
      <c r="D239" s="3">
        <v>0.308</v>
      </c>
      <c r="E239" s="3">
        <v>7.47</v>
      </c>
      <c r="F239" s="3">
        <v>0.1777</v>
      </c>
      <c r="G239" s="3">
        <v>43.99</v>
      </c>
      <c r="H239" s="3">
        <v>22.67</v>
      </c>
      <c r="I239" s="3">
        <v>8.1600000000000006E-2</v>
      </c>
      <c r="J239" s="3">
        <v>3.99</v>
      </c>
      <c r="K239" s="3">
        <v>8.8699999999999992</v>
      </c>
      <c r="L239" s="3">
        <v>1.8499999999999999E-2</v>
      </c>
      <c r="M239" s="3">
        <v>0.42780000000000001</v>
      </c>
      <c r="N239" s="3">
        <v>0.95840000000000003</v>
      </c>
      <c r="O239" s="3">
        <v>89.514300000000006</v>
      </c>
      <c r="P239" t="s">
        <v>45</v>
      </c>
    </row>
    <row r="240" spans="1:16" x14ac:dyDescent="0.25">
      <c r="B240" s="3">
        <v>8.9399999999999993E-2</v>
      </c>
      <c r="C240" s="3">
        <v>0.37390000000000001</v>
      </c>
      <c r="D240" s="3">
        <v>0.28760000000000002</v>
      </c>
      <c r="E240" s="3">
        <v>7.96</v>
      </c>
      <c r="F240" s="3">
        <v>0.25290000000000001</v>
      </c>
      <c r="G240" s="3">
        <v>46.56</v>
      </c>
      <c r="H240" s="3">
        <v>24.28</v>
      </c>
      <c r="I240" s="3">
        <v>0.20069999999999999</v>
      </c>
      <c r="J240" s="3">
        <v>3.71</v>
      </c>
      <c r="K240" s="3">
        <v>9.49</v>
      </c>
      <c r="L240" s="3">
        <v>5.8400000000000001E-2</v>
      </c>
      <c r="M240" s="3">
        <v>0.39629999999999999</v>
      </c>
      <c r="N240" s="3">
        <v>0.99639999999999995</v>
      </c>
      <c r="O240" s="3">
        <v>94.655699999999996</v>
      </c>
      <c r="P240" t="s">
        <v>45</v>
      </c>
    </row>
    <row r="241" spans="2:34" x14ac:dyDescent="0.25">
      <c r="B241" s="3">
        <v>7.5800000000000006E-2</v>
      </c>
      <c r="C241" s="3">
        <v>0.3226</v>
      </c>
      <c r="D241" s="3">
        <v>0.18690000000000001</v>
      </c>
      <c r="E241" s="3">
        <v>8.31</v>
      </c>
      <c r="F241" s="3">
        <v>0.21560000000000001</v>
      </c>
      <c r="G241" s="3">
        <v>46.69</v>
      </c>
      <c r="H241" s="3">
        <v>24.74</v>
      </c>
      <c r="I241" s="3">
        <v>0.2097</v>
      </c>
      <c r="J241" s="3">
        <v>3.78</v>
      </c>
      <c r="K241" s="3">
        <v>9.52</v>
      </c>
      <c r="L241" s="3">
        <v>5.1700000000000003E-2</v>
      </c>
      <c r="M241" s="3">
        <v>0.12720000000000001</v>
      </c>
      <c r="N241" s="3">
        <v>1.0328999999999999</v>
      </c>
      <c r="O241" s="3">
        <v>95.2624</v>
      </c>
      <c r="P241" t="s">
        <v>45</v>
      </c>
    </row>
    <row r="242" spans="2:34" x14ac:dyDescent="0.25">
      <c r="B242" s="3">
        <v>6.83E-2</v>
      </c>
      <c r="C242" s="3">
        <v>0.30809999999999998</v>
      </c>
      <c r="D242" s="3">
        <v>0.30520000000000003</v>
      </c>
      <c r="E242" s="3">
        <v>8.3000000000000007</v>
      </c>
      <c r="F242" s="3">
        <v>0.22370000000000001</v>
      </c>
      <c r="G242" s="3">
        <v>46.45</v>
      </c>
      <c r="H242" s="3">
        <v>24.47</v>
      </c>
      <c r="I242" s="3">
        <v>0.11940000000000001</v>
      </c>
      <c r="J242" s="3">
        <v>3.79</v>
      </c>
      <c r="K242" s="3">
        <v>9.6199999999999992</v>
      </c>
      <c r="L242" s="3">
        <v>9.9400000000000002E-2</v>
      </c>
      <c r="M242" s="3">
        <v>0.1411</v>
      </c>
      <c r="N242" s="3">
        <v>1.05</v>
      </c>
      <c r="O242" s="3">
        <v>94.945300000000003</v>
      </c>
      <c r="P242" t="s">
        <v>45</v>
      </c>
    </row>
    <row r="243" spans="2:34" x14ac:dyDescent="0.25">
      <c r="B243" s="3">
        <v>7.5999999999999998E-2</v>
      </c>
      <c r="C243" s="3">
        <v>0.31609999999999999</v>
      </c>
      <c r="D243" s="3">
        <v>0.29010000000000002</v>
      </c>
      <c r="E243" s="3">
        <v>8.2899999999999991</v>
      </c>
      <c r="F243" s="3">
        <v>0.1726</v>
      </c>
      <c r="G243" s="3">
        <v>47.16</v>
      </c>
      <c r="H243" s="3">
        <v>24.68</v>
      </c>
      <c r="I243" s="3">
        <v>0.2109</v>
      </c>
      <c r="J243" s="3">
        <v>3.88</v>
      </c>
      <c r="K243" s="3">
        <v>9.7100000000000009</v>
      </c>
      <c r="L243" s="3">
        <v>7.6899999999999996E-2</v>
      </c>
      <c r="M243" s="3">
        <v>0.1076</v>
      </c>
      <c r="N243" s="3">
        <v>0.98780000000000001</v>
      </c>
      <c r="O243" s="3">
        <v>95.957999999999998</v>
      </c>
      <c r="P243" t="s">
        <v>45</v>
      </c>
    </row>
    <row r="244" spans="2:34" x14ac:dyDescent="0.25">
      <c r="B244" s="3">
        <v>6.54E-2</v>
      </c>
      <c r="C244" s="3">
        <v>0.30320000000000003</v>
      </c>
      <c r="D244" s="3">
        <v>0.26479999999999998</v>
      </c>
      <c r="E244" s="3">
        <v>8.07</v>
      </c>
      <c r="F244" s="3">
        <v>0.24990000000000001</v>
      </c>
      <c r="G244" s="3">
        <v>46.26</v>
      </c>
      <c r="H244" s="3">
        <v>24.55</v>
      </c>
      <c r="I244" s="3">
        <v>0.1028</v>
      </c>
      <c r="J244" s="3">
        <v>3.79</v>
      </c>
      <c r="K244" s="3">
        <v>9.83</v>
      </c>
      <c r="L244" s="3">
        <v>5.5899999999999998E-2</v>
      </c>
      <c r="M244" s="3">
        <v>0.2165</v>
      </c>
      <c r="N244" s="3">
        <v>1.0216000000000001</v>
      </c>
      <c r="O244" s="3">
        <v>94.780100000000004</v>
      </c>
      <c r="P244" t="s">
        <v>45</v>
      </c>
    </row>
    <row r="245" spans="2:34" x14ac:dyDescent="0.25">
      <c r="B245" s="3">
        <v>6.8900000000000003E-2</v>
      </c>
      <c r="C245" s="3">
        <v>0.31240000000000001</v>
      </c>
      <c r="D245" s="3">
        <v>0.25609999999999999</v>
      </c>
      <c r="E245" s="3">
        <v>7.83</v>
      </c>
      <c r="F245" s="3">
        <v>0.1802</v>
      </c>
      <c r="G245" s="3">
        <v>46.54</v>
      </c>
      <c r="H245" s="3">
        <v>25.46</v>
      </c>
      <c r="I245" s="3">
        <v>0.2162</v>
      </c>
      <c r="J245" s="3">
        <v>4.25</v>
      </c>
      <c r="K245" s="3">
        <v>9.9499999999999993</v>
      </c>
      <c r="L245" s="3">
        <v>4.2999999999999997E-2</v>
      </c>
      <c r="M245" s="3">
        <v>0.2319</v>
      </c>
      <c r="N245" s="3">
        <v>0.94620000000000004</v>
      </c>
      <c r="O245" s="3">
        <v>96.284999999999997</v>
      </c>
      <c r="P245" t="s">
        <v>45</v>
      </c>
      <c r="S245" t="s">
        <v>73</v>
      </c>
    </row>
    <row r="246" spans="2:34" x14ac:dyDescent="0.25">
      <c r="B246" s="3">
        <v>8.2699999999999996E-2</v>
      </c>
      <c r="C246" s="3">
        <v>0.33550000000000002</v>
      </c>
      <c r="D246" s="3">
        <v>0.25269999999999998</v>
      </c>
      <c r="E246" s="3">
        <v>7.67</v>
      </c>
      <c r="F246" s="3">
        <v>0.1807</v>
      </c>
      <c r="G246" s="3">
        <v>45.79</v>
      </c>
      <c r="H246" s="3">
        <v>24.77</v>
      </c>
      <c r="I246" s="3">
        <v>2.64E-2</v>
      </c>
      <c r="J246" s="3">
        <v>3.98</v>
      </c>
      <c r="K246" s="3">
        <v>9.77</v>
      </c>
      <c r="L246" s="3">
        <v>6.1199999999999997E-2</v>
      </c>
      <c r="M246" s="3">
        <v>0.2384</v>
      </c>
      <c r="N246" s="3">
        <v>0.97640000000000005</v>
      </c>
      <c r="O246" s="3">
        <v>94.134100000000004</v>
      </c>
      <c r="P246" t="s">
        <v>45</v>
      </c>
      <c r="T246" t="s">
        <v>31</v>
      </c>
      <c r="U246" t="s">
        <v>29</v>
      </c>
      <c r="V246" t="s">
        <v>17</v>
      </c>
      <c r="W246" t="s">
        <v>18</v>
      </c>
      <c r="X246" t="s">
        <v>24</v>
      </c>
      <c r="Y246" t="s">
        <v>23</v>
      </c>
      <c r="Z246" t="s">
        <v>21</v>
      </c>
      <c r="AA246" t="s">
        <v>30</v>
      </c>
      <c r="AB246" t="s">
        <v>20</v>
      </c>
      <c r="AC246" t="s">
        <v>25</v>
      </c>
      <c r="AD246" t="s">
        <v>32</v>
      </c>
      <c r="AE246" t="s">
        <v>22</v>
      </c>
      <c r="AF246" t="s">
        <v>19</v>
      </c>
      <c r="AG246" t="s">
        <v>26</v>
      </c>
      <c r="AH246" t="s">
        <v>33</v>
      </c>
    </row>
    <row r="247" spans="2:34" x14ac:dyDescent="0.25">
      <c r="B247" s="3">
        <v>7.1199999999999999E-2</v>
      </c>
      <c r="C247" s="3">
        <v>0.3654</v>
      </c>
      <c r="D247" s="3">
        <v>0.1726</v>
      </c>
      <c r="E247" s="3">
        <v>8.41</v>
      </c>
      <c r="F247" s="3">
        <v>0.18890000000000001</v>
      </c>
      <c r="G247" s="3">
        <v>46.26</v>
      </c>
      <c r="H247" s="3">
        <v>24.87</v>
      </c>
      <c r="I247" s="3">
        <v>0.19070000000000001</v>
      </c>
      <c r="J247" s="3">
        <v>3.65</v>
      </c>
      <c r="K247" s="3">
        <v>9.82</v>
      </c>
      <c r="L247" s="3">
        <v>6.6600000000000006E-2</v>
      </c>
      <c r="M247" s="3">
        <v>8.7099999999999997E-2</v>
      </c>
      <c r="N247" s="3">
        <v>0.92879999999999996</v>
      </c>
      <c r="O247" s="3">
        <v>95.081299999999999</v>
      </c>
      <c r="P247" t="s">
        <v>45</v>
      </c>
      <c r="T247" s="3">
        <f>AVERAGE(B235:B248)</f>
        <v>7.4392857142857136E-2</v>
      </c>
      <c r="U247" s="3">
        <f t="shared" ref="U247:AG247" si="90">AVERAGE(C235:C248)</f>
        <v>0.35543571428571424</v>
      </c>
      <c r="V247" s="3">
        <f t="shared" si="90"/>
        <v>0.24680000000000005</v>
      </c>
      <c r="W247" s="3">
        <f t="shared" si="90"/>
        <v>7.9635714285714272</v>
      </c>
      <c r="X247" s="3">
        <f t="shared" si="90"/>
        <v>0.20663571428571428</v>
      </c>
      <c r="Y247" s="3">
        <f t="shared" si="90"/>
        <v>46.502857142857138</v>
      </c>
      <c r="Z247" s="3">
        <f t="shared" si="90"/>
        <v>24.642857142857142</v>
      </c>
      <c r="AA247" s="3">
        <f t="shared" si="90"/>
        <v>0.16009285714285712</v>
      </c>
      <c r="AB247" s="3">
        <f t="shared" si="90"/>
        <v>3.9350000000000001</v>
      </c>
      <c r="AC247" s="3">
        <f t="shared" si="90"/>
        <v>9.2600000000000016</v>
      </c>
      <c r="AD247" s="3">
        <f t="shared" si="90"/>
        <v>5.5121428571428564E-2</v>
      </c>
      <c r="AE247" s="3">
        <f t="shared" si="90"/>
        <v>0.19749999999999998</v>
      </c>
      <c r="AF247" s="3">
        <f t="shared" si="90"/>
        <v>0.97603571428571423</v>
      </c>
      <c r="AG247" s="3">
        <f t="shared" si="90"/>
        <v>94.576364285714277</v>
      </c>
      <c r="AH247" t="s">
        <v>45</v>
      </c>
    </row>
    <row r="248" spans="2:34" x14ac:dyDescent="0.25">
      <c r="B248" s="3">
        <v>5.6300000000000003E-2</v>
      </c>
      <c r="C248" s="5">
        <v>0.41760000000000003</v>
      </c>
      <c r="D248" s="3">
        <v>0.18099999999999999</v>
      </c>
      <c r="E248" s="3">
        <v>7.6</v>
      </c>
      <c r="F248" s="3">
        <v>0.17449999999999999</v>
      </c>
      <c r="G248" s="3">
        <v>47.25</v>
      </c>
      <c r="H248" s="3">
        <v>25.13</v>
      </c>
      <c r="I248" s="3">
        <v>0.23369999999999999</v>
      </c>
      <c r="J248" s="3">
        <v>4.07</v>
      </c>
      <c r="K248" s="3">
        <v>8.8000000000000007</v>
      </c>
      <c r="L248" s="3">
        <v>4.1399999999999999E-2</v>
      </c>
      <c r="M248" s="3">
        <v>7.9299999999999995E-2</v>
      </c>
      <c r="N248" s="3">
        <v>0.86309999999999998</v>
      </c>
      <c r="O248" s="3">
        <v>94.896900000000002</v>
      </c>
      <c r="P248" t="s">
        <v>45</v>
      </c>
      <c r="T248" s="3">
        <f>AVERAGE(B249:B251)</f>
        <v>0.21206666666666665</v>
      </c>
      <c r="U248" s="3">
        <f t="shared" ref="U248:AG248" si="91">AVERAGE(C249:C251)</f>
        <v>0.3802666666666667</v>
      </c>
      <c r="V248" s="3">
        <f t="shared" si="91"/>
        <v>0.31223333333333331</v>
      </c>
      <c r="W248" s="3">
        <f t="shared" si="91"/>
        <v>5.3266666666666671</v>
      </c>
      <c r="X248" s="3">
        <f t="shared" si="91"/>
        <v>0.1956</v>
      </c>
      <c r="Y248" s="3">
        <f t="shared" si="91"/>
        <v>37.419999999999995</v>
      </c>
      <c r="Z248" s="3">
        <f t="shared" si="91"/>
        <v>17.726666666666667</v>
      </c>
      <c r="AA248" s="3">
        <f t="shared" si="91"/>
        <v>0.24140000000000003</v>
      </c>
      <c r="AB248" s="3">
        <f t="shared" si="91"/>
        <v>4.2366666666666672</v>
      </c>
      <c r="AC248" s="3">
        <f t="shared" si="91"/>
        <v>7.830000000000001</v>
      </c>
      <c r="AD248" s="3">
        <f t="shared" si="91"/>
        <v>3.2800000000000003E-2</v>
      </c>
      <c r="AE248" s="3">
        <f t="shared" si="91"/>
        <v>6.2033333333333331</v>
      </c>
      <c r="AF248" s="3">
        <f t="shared" si="91"/>
        <v>0.83156666666666668</v>
      </c>
      <c r="AG248" s="3">
        <f t="shared" si="91"/>
        <v>80.949266666666674</v>
      </c>
      <c r="AH248" t="s">
        <v>89</v>
      </c>
    </row>
    <row r="249" spans="2:34" x14ac:dyDescent="0.25">
      <c r="B249" s="3">
        <v>0.25829999999999997</v>
      </c>
      <c r="C249" s="5">
        <v>0.37980000000000003</v>
      </c>
      <c r="D249" s="3">
        <v>0.218</v>
      </c>
      <c r="E249" s="3">
        <v>6.63</v>
      </c>
      <c r="F249" s="3">
        <v>0.15959999999999999</v>
      </c>
      <c r="G249" s="3">
        <v>38.39</v>
      </c>
      <c r="H249" s="3">
        <v>20.21</v>
      </c>
      <c r="I249" s="3">
        <v>0.2782</v>
      </c>
      <c r="J249" s="3">
        <v>3.44</v>
      </c>
      <c r="K249" s="3">
        <v>7.94</v>
      </c>
      <c r="L249" s="3">
        <v>3.8800000000000001E-2</v>
      </c>
      <c r="M249" s="3">
        <v>6.83</v>
      </c>
      <c r="N249" s="3">
        <v>0.92779999999999996</v>
      </c>
      <c r="O249" s="3">
        <v>85.700500000000005</v>
      </c>
      <c r="P249" t="s">
        <v>89</v>
      </c>
      <c r="Q249" s="3"/>
      <c r="T249" s="3"/>
      <c r="U249" s="3"/>
      <c r="V249" s="3">
        <f>AVERAGE(D252:D279)</f>
        <v>4.1375000000000002E-2</v>
      </c>
      <c r="W249" s="3">
        <f t="shared" ref="W249:AG249" si="92">AVERAGE(E252:E279)</f>
        <v>8.4392857142857151E-3</v>
      </c>
      <c r="X249" s="3">
        <f t="shared" si="92"/>
        <v>4.0771428571428574</v>
      </c>
      <c r="Y249" s="3">
        <f t="shared" si="92"/>
        <v>40.948214285714293</v>
      </c>
      <c r="Z249" s="3">
        <f t="shared" si="92"/>
        <v>12.787142857142857</v>
      </c>
      <c r="AA249" s="3"/>
      <c r="AB249" s="3">
        <f t="shared" si="92"/>
        <v>10.561428571428573</v>
      </c>
      <c r="AC249" s="3">
        <f t="shared" si="92"/>
        <v>23.073214285714283</v>
      </c>
      <c r="AD249" s="3">
        <f t="shared" si="92"/>
        <v>0.12335714285714285</v>
      </c>
      <c r="AE249" s="3">
        <f t="shared" si="92"/>
        <v>9.5928571428571434</v>
      </c>
      <c r="AF249" s="3">
        <f t="shared" si="92"/>
        <v>0.43233571428571438</v>
      </c>
      <c r="AG249" s="3">
        <f t="shared" si="92"/>
        <v>101.64550714285713</v>
      </c>
      <c r="AH249" t="s">
        <v>49</v>
      </c>
    </row>
    <row r="250" spans="2:34" x14ac:dyDescent="0.25">
      <c r="B250" s="3">
        <v>0.1116</v>
      </c>
      <c r="C250" s="5">
        <v>0.4627</v>
      </c>
      <c r="D250" s="3">
        <v>0.52390000000000003</v>
      </c>
      <c r="E250" s="3">
        <v>4.3099999999999996</v>
      </c>
      <c r="F250" s="3">
        <v>0.31690000000000002</v>
      </c>
      <c r="G250" s="3">
        <v>36.86</v>
      </c>
      <c r="H250" s="3">
        <v>14.65</v>
      </c>
      <c r="I250" s="3">
        <v>0.37380000000000002</v>
      </c>
      <c r="J250" s="3">
        <v>5.65</v>
      </c>
      <c r="K250" s="3">
        <v>8.65</v>
      </c>
      <c r="L250" s="3">
        <v>5.96E-2</v>
      </c>
      <c r="M250" s="3">
        <v>2.89</v>
      </c>
      <c r="N250" s="3">
        <v>0.87450000000000006</v>
      </c>
      <c r="O250" s="3">
        <v>75.733000000000004</v>
      </c>
      <c r="P250" t="s">
        <v>89</v>
      </c>
      <c r="S250" t="s">
        <v>102</v>
      </c>
    </row>
    <row r="251" spans="2:34" x14ac:dyDescent="0.25">
      <c r="B251" s="3">
        <v>0.26629999999999998</v>
      </c>
      <c r="C251" s="5">
        <v>0.29830000000000001</v>
      </c>
      <c r="D251" s="3">
        <v>0.1948</v>
      </c>
      <c r="E251" s="3">
        <v>5.04</v>
      </c>
      <c r="F251" s="3">
        <v>0.1103</v>
      </c>
      <c r="G251" s="3">
        <v>37.01</v>
      </c>
      <c r="H251" s="3">
        <v>18.32</v>
      </c>
      <c r="I251" s="3">
        <v>7.22E-2</v>
      </c>
      <c r="J251" s="3">
        <v>3.62</v>
      </c>
      <c r="K251" s="3">
        <v>6.9</v>
      </c>
      <c r="L251" s="3">
        <v>0</v>
      </c>
      <c r="M251" s="3">
        <v>8.89</v>
      </c>
      <c r="N251" s="3">
        <v>0.69240000000000002</v>
      </c>
      <c r="O251" s="3">
        <v>81.414300000000011</v>
      </c>
      <c r="P251" t="s">
        <v>89</v>
      </c>
      <c r="T251" s="3">
        <f>_xlfn.STDEV.P(B235:B248)</f>
        <v>1.0659634427242356E-2</v>
      </c>
      <c r="U251" s="3">
        <f t="shared" ref="U251:V251" si="93">_xlfn.STDEV.P(C235:C248)</f>
        <v>4.2679814686016004E-2</v>
      </c>
      <c r="V251" s="3">
        <f t="shared" si="93"/>
        <v>4.266813799546431E-2</v>
      </c>
      <c r="W251" s="3">
        <f t="shared" ref="W251" si="94">_xlfn.STDEV.P(E235:E248)</f>
        <v>0.28754147881795483</v>
      </c>
      <c r="X251" s="3">
        <f t="shared" ref="X251" si="95">_xlfn.STDEV.P(F235:F248)</f>
        <v>2.6713442500061354E-2</v>
      </c>
      <c r="Y251" s="3">
        <f t="shared" ref="Y251" si="96">_xlfn.STDEV.P(G235:G248)</f>
        <v>0.81848665729092041</v>
      </c>
      <c r="Z251" s="3">
        <f t="shared" ref="Z251" si="97">_xlfn.STDEV.P(H235:H248)</f>
        <v>0.62137438187374527</v>
      </c>
      <c r="AA251" s="3">
        <f t="shared" ref="AA251" si="98">_xlfn.STDEV.P(I235:I248)</f>
        <v>6.6698773433632397E-2</v>
      </c>
      <c r="AB251" s="3">
        <f t="shared" ref="AB251" si="99">_xlfn.STDEV.P(J235:J248)</f>
        <v>0.17315352395242464</v>
      </c>
      <c r="AC251" s="3">
        <f t="shared" ref="AC251" si="100">_xlfn.STDEV.P(K235:K248)</f>
        <v>0.54743558003267756</v>
      </c>
      <c r="AD251" s="3">
        <f t="shared" ref="AD251" si="101">_xlfn.STDEV.P(L235:L248)</f>
        <v>1.7791899383524792E-2</v>
      </c>
      <c r="AE251" s="3">
        <f t="shared" ref="AE251" si="102">_xlfn.STDEV.P(M235:M248)</f>
        <v>0.1005142562738526</v>
      </c>
      <c r="AF251" s="3">
        <f t="shared" ref="AF251" si="103">_xlfn.STDEV.P(N235:N248)</f>
        <v>4.680921165666399E-2</v>
      </c>
      <c r="AH251" t="s">
        <v>45</v>
      </c>
    </row>
    <row r="252" spans="2:34" x14ac:dyDescent="0.25">
      <c r="B252" s="5" t="s">
        <v>66</v>
      </c>
      <c r="C252" s="5" t="s">
        <v>66</v>
      </c>
      <c r="D252" s="3">
        <v>0</v>
      </c>
      <c r="E252" s="3">
        <v>1.61E-2</v>
      </c>
      <c r="F252" s="3">
        <v>1.8</v>
      </c>
      <c r="G252" s="3">
        <v>43.2</v>
      </c>
      <c r="H252" s="3">
        <v>21.86</v>
      </c>
      <c r="I252" s="5" t="s">
        <v>66</v>
      </c>
      <c r="J252" s="3">
        <v>5.7</v>
      </c>
      <c r="K252" s="3">
        <v>23.74</v>
      </c>
      <c r="L252" s="3">
        <v>0.3579</v>
      </c>
      <c r="M252" s="3">
        <v>5.34</v>
      </c>
      <c r="N252" s="3">
        <v>0.2137</v>
      </c>
      <c r="O252" s="3">
        <f t="shared" ref="O252:O279" si="104">SUM(D252:N252)</f>
        <v>102.22770000000001</v>
      </c>
      <c r="P252" t="s">
        <v>49</v>
      </c>
      <c r="T252" s="3">
        <f>_xlfn.STDEV.P(B249:B251)</f>
        <v>7.1115696032748074E-2</v>
      </c>
      <c r="U252" s="3">
        <f t="shared" ref="U252:V252" si="105">_xlfn.STDEV.P(C249:C251)</f>
        <v>6.7116830146311923E-2</v>
      </c>
      <c r="V252" s="3">
        <f t="shared" si="105"/>
        <v>0.14997031558130286</v>
      </c>
      <c r="W252" s="3">
        <f t="shared" ref="W252" si="106">_xlfn.STDEV.P(E249:E251)</f>
        <v>0.96858430482614621</v>
      </c>
      <c r="X252" s="3">
        <f t="shared" ref="X252" si="107">_xlfn.STDEV.P(F249:F251)</f>
        <v>8.8101797181820679E-2</v>
      </c>
      <c r="Y252" s="3">
        <f t="shared" ref="Y252" si="108">_xlfn.STDEV.P(G249:G251)</f>
        <v>0.68862181202747352</v>
      </c>
      <c r="Z252" s="3">
        <f t="shared" ref="Z252" si="109">_xlfn.STDEV.P(H249:H251)</f>
        <v>2.3083086641281083</v>
      </c>
      <c r="AA252" s="3">
        <f t="shared" ref="AA252" si="110">_xlfn.STDEV.P(I249:I251)</f>
        <v>0.12584731489653112</v>
      </c>
      <c r="AB252" s="3">
        <f t="shared" ref="AB252" si="111">_xlfn.STDEV.P(J249:J251)</f>
        <v>1.0020756236709656</v>
      </c>
      <c r="AC252" s="3">
        <f t="shared" ref="AC252" si="112">_xlfn.STDEV.P(K249:K251)</f>
        <v>0.71865615329353905</v>
      </c>
      <c r="AD252" s="3">
        <f t="shared" ref="AD252" si="113">_xlfn.STDEV.P(L249:L251)</f>
        <v>2.4698717915443844E-2</v>
      </c>
      <c r="AE252" s="3">
        <f t="shared" ref="AE252" si="114">_xlfn.STDEV.P(M249:M251)</f>
        <v>2.4892479899671645</v>
      </c>
      <c r="AF252" s="3">
        <f t="shared" ref="AF252" si="115">_xlfn.STDEV.P(N249:N251)</f>
        <v>0.10078274764175783</v>
      </c>
      <c r="AH252" t="s">
        <v>89</v>
      </c>
    </row>
    <row r="253" spans="2:34" x14ac:dyDescent="0.25">
      <c r="B253" s="5" t="s">
        <v>66</v>
      </c>
      <c r="C253" s="5" t="s">
        <v>66</v>
      </c>
      <c r="D253" s="3">
        <v>1.6000000000000001E-3</v>
      </c>
      <c r="E253" s="3">
        <v>1.6E-2</v>
      </c>
      <c r="F253" s="3">
        <v>1.86</v>
      </c>
      <c r="G253" s="3">
        <v>43.41</v>
      </c>
      <c r="H253" s="3">
        <v>21.38</v>
      </c>
      <c r="I253" s="5" t="s">
        <v>66</v>
      </c>
      <c r="J253" s="3">
        <v>5.67</v>
      </c>
      <c r="K253" s="3">
        <v>23.87</v>
      </c>
      <c r="L253" s="3">
        <v>0.16900000000000001</v>
      </c>
      <c r="M253" s="3">
        <v>5.3</v>
      </c>
      <c r="N253" s="3">
        <v>0.20019999999999999</v>
      </c>
      <c r="O253" s="3">
        <f t="shared" si="104"/>
        <v>101.87679999999999</v>
      </c>
      <c r="P253" t="s">
        <v>49</v>
      </c>
      <c r="T253" s="3"/>
      <c r="U253" s="3"/>
      <c r="V253" s="3">
        <f>_xlfn.STDEV.P(D252:D279)</f>
        <v>3.6846618617879009E-2</v>
      </c>
      <c r="W253" s="3">
        <f t="shared" ref="W253:AF253" si="116">_xlfn.STDEV.P(E252:E279)</f>
        <v>7.2359390389575701E-3</v>
      </c>
      <c r="X253" s="3">
        <f t="shared" si="116"/>
        <v>1.6240070749820765</v>
      </c>
      <c r="Y253" s="3">
        <f t="shared" si="116"/>
        <v>1.5568077539160263</v>
      </c>
      <c r="Z253" s="3">
        <f t="shared" si="116"/>
        <v>6.4261829689964776</v>
      </c>
      <c r="AA253" s="3"/>
      <c r="AB253" s="3">
        <f t="shared" si="116"/>
        <v>4.5366347772375066</v>
      </c>
      <c r="AC253" s="3">
        <f t="shared" si="116"/>
        <v>0.79891468153198109</v>
      </c>
      <c r="AD253" s="3">
        <f t="shared" si="116"/>
        <v>0.10781959280129348</v>
      </c>
      <c r="AE253" s="3">
        <f t="shared" si="116"/>
        <v>3.1665188830535507</v>
      </c>
      <c r="AF253" s="3">
        <f t="shared" si="116"/>
        <v>0.21851130604009217</v>
      </c>
      <c r="AH253" t="s">
        <v>49</v>
      </c>
    </row>
    <row r="254" spans="2:34" x14ac:dyDescent="0.25">
      <c r="B254" s="5" t="s">
        <v>66</v>
      </c>
      <c r="C254" s="5" t="s">
        <v>66</v>
      </c>
      <c r="D254" s="3">
        <v>3.4500000000000003E-2</v>
      </c>
      <c r="E254" s="3">
        <v>1.4800000000000001E-2</v>
      </c>
      <c r="F254" s="3">
        <v>2.19</v>
      </c>
      <c r="G254" s="3">
        <v>42.77</v>
      </c>
      <c r="H254" s="3">
        <v>19.93</v>
      </c>
      <c r="I254" s="5" t="s">
        <v>66</v>
      </c>
      <c r="J254" s="3">
        <v>7.02</v>
      </c>
      <c r="K254" s="3">
        <v>23.93</v>
      </c>
      <c r="L254" s="3">
        <v>0.14560000000000001</v>
      </c>
      <c r="M254" s="3">
        <v>5.86</v>
      </c>
      <c r="N254" s="3">
        <v>0.14269999999999999</v>
      </c>
      <c r="O254" s="3">
        <f t="shared" si="104"/>
        <v>102.0376</v>
      </c>
      <c r="P254" t="s">
        <v>49</v>
      </c>
    </row>
    <row r="255" spans="2:34" x14ac:dyDescent="0.25">
      <c r="B255" s="5" t="s">
        <v>66</v>
      </c>
      <c r="C255" s="5" t="s">
        <v>66</v>
      </c>
      <c r="D255" s="3">
        <v>0</v>
      </c>
      <c r="E255" s="3">
        <v>1.32E-2</v>
      </c>
      <c r="F255" s="3">
        <v>2.62</v>
      </c>
      <c r="G255" s="3">
        <v>42.53</v>
      </c>
      <c r="H255" s="3">
        <v>18.75</v>
      </c>
      <c r="I255" s="5" t="s">
        <v>66</v>
      </c>
      <c r="J255" s="3">
        <v>7.49</v>
      </c>
      <c r="K255" s="3">
        <v>23.77</v>
      </c>
      <c r="L255" s="3">
        <v>0.14560000000000001</v>
      </c>
      <c r="M255" s="3">
        <v>6.37</v>
      </c>
      <c r="N255" s="3">
        <v>0.20250000000000001</v>
      </c>
      <c r="O255" s="3">
        <f t="shared" si="104"/>
        <v>101.8913</v>
      </c>
      <c r="P255" t="s">
        <v>49</v>
      </c>
      <c r="S255" t="s">
        <v>120</v>
      </c>
      <c r="T255" s="3">
        <f>SQRT(T251^2+T252^2+T253^2)</f>
        <v>7.1910152470598135E-2</v>
      </c>
      <c r="U255" s="3">
        <f t="shared" ref="U255:AF255" si="117">SQRT(U251^2+U252^2+U253^2)</f>
        <v>7.9537635560290282E-2</v>
      </c>
      <c r="V255" s="3">
        <f t="shared" si="117"/>
        <v>0.16021653740836803</v>
      </c>
      <c r="W255" s="3">
        <f t="shared" si="117"/>
        <v>1.0103900318244143</v>
      </c>
      <c r="X255" s="3">
        <f t="shared" si="117"/>
        <v>1.6266144331920549</v>
      </c>
      <c r="Y255" s="3">
        <f t="shared" si="117"/>
        <v>1.8888543593449254</v>
      </c>
      <c r="Z255" s="3">
        <f t="shared" si="117"/>
        <v>6.8564001168512805</v>
      </c>
      <c r="AA255" s="3">
        <f t="shared" si="117"/>
        <v>0.14242988817034749</v>
      </c>
      <c r="AB255" s="3">
        <f t="shared" si="117"/>
        <v>4.6492142132250152</v>
      </c>
      <c r="AC255" s="3">
        <f t="shared" si="117"/>
        <v>1.2059921431417899</v>
      </c>
      <c r="AD255" s="3">
        <f t="shared" si="117"/>
        <v>0.11203411508186635</v>
      </c>
      <c r="AE255" s="3">
        <f t="shared" si="117"/>
        <v>4.0290570246652706</v>
      </c>
      <c r="AF255" s="3">
        <f t="shared" si="117"/>
        <v>0.24514374433276373</v>
      </c>
    </row>
    <row r="256" spans="2:34" x14ac:dyDescent="0.25">
      <c r="B256" s="5" t="s">
        <v>66</v>
      </c>
      <c r="C256" s="5" t="s">
        <v>66</v>
      </c>
      <c r="D256" s="3">
        <v>9.4799999999999995E-2</v>
      </c>
      <c r="E256" s="3">
        <v>1E-4</v>
      </c>
      <c r="F256" s="3">
        <v>2.89</v>
      </c>
      <c r="G256" s="3">
        <v>41.46</v>
      </c>
      <c r="H256" s="3">
        <v>16.96</v>
      </c>
      <c r="I256" s="5" t="s">
        <v>66</v>
      </c>
      <c r="J256" s="3">
        <v>8.26</v>
      </c>
      <c r="K256" s="3">
        <v>23.97</v>
      </c>
      <c r="L256" s="3">
        <v>0.1072</v>
      </c>
      <c r="M256" s="3">
        <v>7.1</v>
      </c>
      <c r="N256" s="3">
        <v>0.20119999999999999</v>
      </c>
      <c r="O256" s="3">
        <f t="shared" si="104"/>
        <v>101.0433</v>
      </c>
      <c r="P256" t="s">
        <v>49</v>
      </c>
    </row>
    <row r="257" spans="2:16" x14ac:dyDescent="0.25">
      <c r="B257" s="5" t="s">
        <v>66</v>
      </c>
      <c r="C257" s="5" t="s">
        <v>66</v>
      </c>
      <c r="D257" s="3">
        <v>3.0499999999999999E-2</v>
      </c>
      <c r="E257" s="3">
        <v>3.0000000000000001E-3</v>
      </c>
      <c r="F257" s="3">
        <v>4.29</v>
      </c>
      <c r="G257" s="3">
        <v>40.97</v>
      </c>
      <c r="H257" s="3">
        <v>13.23</v>
      </c>
      <c r="I257" s="5" t="s">
        <v>66</v>
      </c>
      <c r="J257" s="3">
        <v>8.16</v>
      </c>
      <c r="K257" s="3">
        <v>22.88</v>
      </c>
      <c r="L257" s="3">
        <v>0.14180000000000001</v>
      </c>
      <c r="M257" s="3">
        <v>10.99</v>
      </c>
      <c r="N257" s="3">
        <v>0.60250000000000004</v>
      </c>
      <c r="O257" s="3">
        <f t="shared" si="104"/>
        <v>101.2978</v>
      </c>
      <c r="P257" t="s">
        <v>49</v>
      </c>
    </row>
    <row r="258" spans="2:16" x14ac:dyDescent="0.25">
      <c r="B258" s="5" t="s">
        <v>66</v>
      </c>
      <c r="C258" s="5" t="s">
        <v>66</v>
      </c>
      <c r="D258" s="3">
        <v>1.95E-2</v>
      </c>
      <c r="E258" s="3">
        <v>0</v>
      </c>
      <c r="F258" s="3">
        <v>4.83</v>
      </c>
      <c r="G258" s="3">
        <v>40.83</v>
      </c>
      <c r="H258" s="3">
        <v>11.73</v>
      </c>
      <c r="I258" s="5" t="s">
        <v>66</v>
      </c>
      <c r="J258" s="3">
        <v>8.68</v>
      </c>
      <c r="K258" s="3">
        <v>22.27</v>
      </c>
      <c r="L258" s="3">
        <v>8.7800000000000003E-2</v>
      </c>
      <c r="M258" s="3">
        <v>11.85</v>
      </c>
      <c r="N258" s="3">
        <v>0.70420000000000005</v>
      </c>
      <c r="O258" s="3">
        <f t="shared" si="104"/>
        <v>101.00149999999998</v>
      </c>
      <c r="P258" t="s">
        <v>49</v>
      </c>
    </row>
    <row r="259" spans="2:16" x14ac:dyDescent="0.25">
      <c r="B259" s="5" t="s">
        <v>66</v>
      </c>
      <c r="C259" s="5" t="s">
        <v>66</v>
      </c>
      <c r="D259" s="3">
        <v>4.58E-2</v>
      </c>
      <c r="E259" s="3">
        <v>3.0999999999999999E-3</v>
      </c>
      <c r="F259" s="3">
        <v>5.42</v>
      </c>
      <c r="G259" s="3">
        <v>40.520000000000003</v>
      </c>
      <c r="H259" s="3">
        <v>11.13</v>
      </c>
      <c r="I259" s="5" t="s">
        <v>66</v>
      </c>
      <c r="J259" s="3">
        <v>9.26</v>
      </c>
      <c r="K259" s="3">
        <v>22.34</v>
      </c>
      <c r="L259" s="3">
        <v>3.0700000000000002E-2</v>
      </c>
      <c r="M259" s="3">
        <v>12.17</v>
      </c>
      <c r="N259" s="3">
        <v>0.79279999999999995</v>
      </c>
      <c r="O259" s="3">
        <f t="shared" si="104"/>
        <v>101.7124</v>
      </c>
      <c r="P259" t="s">
        <v>49</v>
      </c>
    </row>
    <row r="260" spans="2:16" x14ac:dyDescent="0.25">
      <c r="B260" s="5" t="s">
        <v>66</v>
      </c>
      <c r="C260" s="5" t="s">
        <v>66</v>
      </c>
      <c r="D260" s="3">
        <v>5.9200000000000003E-2</v>
      </c>
      <c r="E260" s="3">
        <v>1.29E-2</v>
      </c>
      <c r="F260" s="3">
        <v>5.9</v>
      </c>
      <c r="G260" s="3">
        <v>40.340000000000003</v>
      </c>
      <c r="H260" s="3">
        <v>9.2799999999999994</v>
      </c>
      <c r="I260" s="5" t="s">
        <v>66</v>
      </c>
      <c r="J260" s="3">
        <v>10.67</v>
      </c>
      <c r="K260" s="3">
        <v>22.44</v>
      </c>
      <c r="L260" s="3">
        <v>8.7599999999999997E-2</v>
      </c>
      <c r="M260" s="3">
        <v>12.46</v>
      </c>
      <c r="N260" s="3">
        <v>0.73819999999999997</v>
      </c>
      <c r="O260" s="3">
        <f t="shared" si="104"/>
        <v>101.9879</v>
      </c>
      <c r="P260" t="s">
        <v>49</v>
      </c>
    </row>
    <row r="261" spans="2:16" x14ac:dyDescent="0.25">
      <c r="B261" s="5" t="s">
        <v>66</v>
      </c>
      <c r="C261" s="5" t="s">
        <v>66</v>
      </c>
      <c r="D261" s="3">
        <v>1.06E-2</v>
      </c>
      <c r="E261" s="3">
        <v>2.1299999999999999E-2</v>
      </c>
      <c r="F261" s="3">
        <v>6.1</v>
      </c>
      <c r="G261" s="3">
        <v>40.17</v>
      </c>
      <c r="H261" s="3">
        <v>8.1</v>
      </c>
      <c r="I261" s="5" t="s">
        <v>66</v>
      </c>
      <c r="J261" s="3">
        <v>11.51</v>
      </c>
      <c r="K261" s="3">
        <v>22.17</v>
      </c>
      <c r="L261" s="3">
        <v>7.2999999999999995E-2</v>
      </c>
      <c r="M261" s="3">
        <v>13</v>
      </c>
      <c r="N261" s="3">
        <v>0.6341</v>
      </c>
      <c r="O261" s="3">
        <f t="shared" si="104"/>
        <v>101.789</v>
      </c>
      <c r="P261" t="s">
        <v>49</v>
      </c>
    </row>
    <row r="262" spans="2:16" x14ac:dyDescent="0.25">
      <c r="B262" s="5" t="s">
        <v>66</v>
      </c>
      <c r="C262" s="5" t="s">
        <v>66</v>
      </c>
      <c r="D262" s="3">
        <v>8.8700000000000001E-2</v>
      </c>
      <c r="E262" s="3">
        <v>3.5000000000000001E-3</v>
      </c>
      <c r="F262" s="3">
        <v>5.09</v>
      </c>
      <c r="G262" s="3">
        <v>38.83</v>
      </c>
      <c r="H262" s="3">
        <v>4.07</v>
      </c>
      <c r="I262" s="5" t="s">
        <v>66</v>
      </c>
      <c r="J262" s="3">
        <v>18.16</v>
      </c>
      <c r="K262" s="3">
        <v>22.43</v>
      </c>
      <c r="L262" s="3">
        <v>6.4500000000000002E-2</v>
      </c>
      <c r="M262" s="3">
        <v>12.6</v>
      </c>
      <c r="N262" s="3">
        <v>0.54779999999999995</v>
      </c>
      <c r="O262" s="3">
        <f t="shared" si="104"/>
        <v>101.88449999999999</v>
      </c>
      <c r="P262" t="s">
        <v>49</v>
      </c>
    </row>
    <row r="263" spans="2:16" x14ac:dyDescent="0.25">
      <c r="B263" s="5" t="s">
        <v>66</v>
      </c>
      <c r="C263" s="5" t="s">
        <v>66</v>
      </c>
      <c r="D263" s="3">
        <v>9.4299999999999995E-2</v>
      </c>
      <c r="E263" s="3">
        <v>5.7000000000000002E-3</v>
      </c>
      <c r="F263" s="3">
        <v>5.08</v>
      </c>
      <c r="G263" s="3">
        <v>39.69</v>
      </c>
      <c r="H263" s="3">
        <v>10.24</v>
      </c>
      <c r="I263" s="5" t="s">
        <v>66</v>
      </c>
      <c r="J263" s="3">
        <v>10.38</v>
      </c>
      <c r="K263" s="3">
        <v>23.07</v>
      </c>
      <c r="L263" s="3">
        <v>6.88E-2</v>
      </c>
      <c r="M263" s="3">
        <v>11.78</v>
      </c>
      <c r="N263" s="3">
        <v>0.6431</v>
      </c>
      <c r="O263" s="3">
        <f t="shared" si="104"/>
        <v>101.0519</v>
      </c>
      <c r="P263" t="s">
        <v>49</v>
      </c>
    </row>
    <row r="264" spans="2:16" x14ac:dyDescent="0.25">
      <c r="B264" s="5" t="s">
        <v>66</v>
      </c>
      <c r="C264" s="5" t="s">
        <v>66</v>
      </c>
      <c r="D264" s="3">
        <v>5.8900000000000001E-2</v>
      </c>
      <c r="E264" s="3">
        <v>0</v>
      </c>
      <c r="F264" s="3">
        <v>5.37</v>
      </c>
      <c r="G264" s="3">
        <v>39.61</v>
      </c>
      <c r="H264" s="3">
        <v>6.23</v>
      </c>
      <c r="I264" s="5" t="s">
        <v>66</v>
      </c>
      <c r="J264" s="3">
        <v>16.04</v>
      </c>
      <c r="K264" s="3">
        <v>22.54</v>
      </c>
      <c r="L264" s="3">
        <v>2.23E-2</v>
      </c>
      <c r="M264" s="3">
        <v>11.9</v>
      </c>
      <c r="N264" s="3">
        <v>0.47149999999999997</v>
      </c>
      <c r="O264" s="3">
        <f t="shared" si="104"/>
        <v>102.2427</v>
      </c>
      <c r="P264" t="s">
        <v>49</v>
      </c>
    </row>
    <row r="265" spans="2:16" x14ac:dyDescent="0.25">
      <c r="B265" s="5" t="s">
        <v>66</v>
      </c>
      <c r="C265" s="5" t="s">
        <v>66</v>
      </c>
      <c r="D265" s="3">
        <v>0</v>
      </c>
      <c r="E265" s="3">
        <v>1.77E-2</v>
      </c>
      <c r="F265" s="3">
        <v>4.6500000000000004</v>
      </c>
      <c r="G265" s="3">
        <v>38.69</v>
      </c>
      <c r="H265" s="3">
        <v>4.3600000000000003</v>
      </c>
      <c r="I265" s="5" t="s">
        <v>66</v>
      </c>
      <c r="J265" s="3">
        <v>19.68</v>
      </c>
      <c r="K265" s="3">
        <v>22.26</v>
      </c>
      <c r="L265" s="3">
        <v>7.7899999999999997E-2</v>
      </c>
      <c r="M265" s="3">
        <v>11.64</v>
      </c>
      <c r="N265" s="3">
        <v>0.43049999999999999</v>
      </c>
      <c r="O265" s="3">
        <f t="shared" si="104"/>
        <v>101.80609999999999</v>
      </c>
      <c r="P265" t="s">
        <v>49</v>
      </c>
    </row>
    <row r="266" spans="2:16" x14ac:dyDescent="0.25">
      <c r="B266" s="5" t="s">
        <v>66</v>
      </c>
      <c r="C266" s="5" t="s">
        <v>66</v>
      </c>
      <c r="D266" s="3">
        <v>6.13E-2</v>
      </c>
      <c r="E266" s="3">
        <v>1.7100000000000001E-2</v>
      </c>
      <c r="F266" s="3">
        <v>6.43</v>
      </c>
      <c r="G266" s="3">
        <v>38.94</v>
      </c>
      <c r="H266" s="3">
        <v>3.3</v>
      </c>
      <c r="I266" s="5" t="s">
        <v>66</v>
      </c>
      <c r="J266" s="3">
        <v>17.61</v>
      </c>
      <c r="K266" s="3">
        <v>21.95</v>
      </c>
      <c r="L266" s="3">
        <v>6.8400000000000002E-2</v>
      </c>
      <c r="M266" s="3">
        <v>13.06</v>
      </c>
      <c r="N266" s="3">
        <v>0.58179999999999998</v>
      </c>
      <c r="O266" s="3">
        <f t="shared" si="104"/>
        <v>102.01859999999999</v>
      </c>
      <c r="P266" t="s">
        <v>49</v>
      </c>
    </row>
    <row r="267" spans="2:16" x14ac:dyDescent="0.25">
      <c r="B267" s="5" t="s">
        <v>66</v>
      </c>
      <c r="C267" s="5" t="s">
        <v>66</v>
      </c>
      <c r="D267" s="3">
        <v>0.1148</v>
      </c>
      <c r="E267" s="3">
        <v>0</v>
      </c>
      <c r="F267" s="3">
        <v>5.63</v>
      </c>
      <c r="G267" s="3">
        <v>38.74</v>
      </c>
      <c r="H267" s="3">
        <v>3.23</v>
      </c>
      <c r="I267" s="5" t="s">
        <v>66</v>
      </c>
      <c r="J267" s="3">
        <v>19.09</v>
      </c>
      <c r="K267" s="3">
        <v>22.04</v>
      </c>
      <c r="L267" s="3">
        <v>9.1999999999999998E-3</v>
      </c>
      <c r="M267" s="3">
        <v>12.5</v>
      </c>
      <c r="N267" s="3">
        <v>0.46920000000000001</v>
      </c>
      <c r="O267" s="3">
        <f t="shared" si="104"/>
        <v>101.8232</v>
      </c>
      <c r="P267" t="s">
        <v>49</v>
      </c>
    </row>
    <row r="268" spans="2:16" x14ac:dyDescent="0.25">
      <c r="B268" s="5" t="s">
        <v>66</v>
      </c>
      <c r="C268" s="5" t="s">
        <v>66</v>
      </c>
      <c r="D268" s="3">
        <v>2.41E-2</v>
      </c>
      <c r="E268" s="3">
        <v>0</v>
      </c>
      <c r="F268" s="3">
        <v>4.9400000000000004</v>
      </c>
      <c r="G268" s="3">
        <v>38.51</v>
      </c>
      <c r="H268" s="3">
        <v>3.55</v>
      </c>
      <c r="I268" s="5" t="s">
        <v>66</v>
      </c>
      <c r="J268" s="3">
        <v>19.36</v>
      </c>
      <c r="K268" s="3">
        <v>21.97</v>
      </c>
      <c r="L268" s="3">
        <v>5.5599999999999997E-2</v>
      </c>
      <c r="M268" s="3">
        <v>12.74</v>
      </c>
      <c r="N268" s="3">
        <v>0.4728</v>
      </c>
      <c r="O268" s="3">
        <f t="shared" si="104"/>
        <v>101.62249999999999</v>
      </c>
      <c r="P268" t="s">
        <v>49</v>
      </c>
    </row>
    <row r="269" spans="2:16" x14ac:dyDescent="0.25">
      <c r="B269" s="5" t="s">
        <v>66</v>
      </c>
      <c r="C269" s="5" t="s">
        <v>66</v>
      </c>
      <c r="D269" s="3">
        <v>0</v>
      </c>
      <c r="E269" s="3">
        <v>1.24E-2</v>
      </c>
      <c r="F269" s="3">
        <v>6.93</v>
      </c>
      <c r="G269" s="3">
        <v>39.14</v>
      </c>
      <c r="H269" s="3">
        <v>5.91</v>
      </c>
      <c r="I269" s="5" t="s">
        <v>66</v>
      </c>
      <c r="J269" s="3">
        <v>12.58</v>
      </c>
      <c r="K269" s="3">
        <v>22.42</v>
      </c>
      <c r="L269" s="3">
        <v>4.5499999999999999E-2</v>
      </c>
      <c r="M269" s="3">
        <v>13.57</v>
      </c>
      <c r="N269" s="3">
        <v>0.65920000000000001</v>
      </c>
      <c r="O269" s="3">
        <f t="shared" si="104"/>
        <v>101.2671</v>
      </c>
      <c r="P269" t="s">
        <v>49</v>
      </c>
    </row>
    <row r="270" spans="2:16" x14ac:dyDescent="0.25">
      <c r="B270" s="5" t="s">
        <v>66</v>
      </c>
      <c r="C270" s="5" t="s">
        <v>66</v>
      </c>
      <c r="D270" s="3">
        <v>8.8700000000000001E-2</v>
      </c>
      <c r="E270" s="3">
        <v>1.52E-2</v>
      </c>
      <c r="F270" s="3">
        <v>5.96</v>
      </c>
      <c r="G270" s="3">
        <v>39.29</v>
      </c>
      <c r="H270" s="3">
        <v>6.64</v>
      </c>
      <c r="I270" s="5" t="s">
        <v>66</v>
      </c>
      <c r="J270" s="3">
        <v>13.99</v>
      </c>
      <c r="K270" s="3">
        <v>22.81</v>
      </c>
      <c r="L270" s="3">
        <v>7.6700000000000004E-2</v>
      </c>
      <c r="M270" s="3">
        <v>12.59</v>
      </c>
      <c r="N270" s="3">
        <v>0.63959999999999995</v>
      </c>
      <c r="O270" s="3">
        <f t="shared" si="104"/>
        <v>102.1002</v>
      </c>
      <c r="P270" t="s">
        <v>49</v>
      </c>
    </row>
    <row r="271" spans="2:16" x14ac:dyDescent="0.25">
      <c r="B271" s="5" t="s">
        <v>66</v>
      </c>
      <c r="C271" s="5" t="s">
        <v>66</v>
      </c>
      <c r="D271" s="3">
        <v>9.8199999999999996E-2</v>
      </c>
      <c r="E271" s="3">
        <v>1.1599999999999999E-2</v>
      </c>
      <c r="F271" s="3">
        <v>4.78</v>
      </c>
      <c r="G271" s="3">
        <v>41.07</v>
      </c>
      <c r="H271" s="3">
        <v>12</v>
      </c>
      <c r="I271" s="5" t="s">
        <v>66</v>
      </c>
      <c r="J271" s="3">
        <v>8.8699999999999992</v>
      </c>
      <c r="K271" s="3">
        <v>22.64</v>
      </c>
      <c r="L271" s="3">
        <v>0.1186</v>
      </c>
      <c r="M271" s="3">
        <v>11.52</v>
      </c>
      <c r="N271" s="3">
        <v>0.63680000000000003</v>
      </c>
      <c r="O271" s="3">
        <f t="shared" si="104"/>
        <v>101.7452</v>
      </c>
      <c r="P271" t="s">
        <v>49</v>
      </c>
    </row>
    <row r="272" spans="2:16" x14ac:dyDescent="0.25">
      <c r="B272" s="5" t="s">
        <v>66</v>
      </c>
      <c r="C272" s="5" t="s">
        <v>66</v>
      </c>
      <c r="D272" s="3">
        <v>3.7999999999999999E-2</v>
      </c>
      <c r="E272" s="3">
        <v>5.5999999999999999E-3</v>
      </c>
      <c r="F272" s="3">
        <v>4.6500000000000004</v>
      </c>
      <c r="G272" s="3">
        <v>40.869999999999997</v>
      </c>
      <c r="H272" s="3">
        <v>11.55</v>
      </c>
      <c r="I272" s="5" t="s">
        <v>66</v>
      </c>
      <c r="J272" s="3">
        <v>8.91</v>
      </c>
      <c r="K272" s="3">
        <v>22.58</v>
      </c>
      <c r="L272" s="3">
        <v>0.1079</v>
      </c>
      <c r="M272" s="3">
        <v>11.95</v>
      </c>
      <c r="N272" s="3">
        <v>0.71150000000000002</v>
      </c>
      <c r="O272" s="3">
        <f t="shared" si="104"/>
        <v>101.37299999999999</v>
      </c>
      <c r="P272" t="s">
        <v>49</v>
      </c>
    </row>
    <row r="273" spans="1:22" x14ac:dyDescent="0.25">
      <c r="B273" s="5" t="s">
        <v>66</v>
      </c>
      <c r="C273" s="5" t="s">
        <v>66</v>
      </c>
      <c r="D273" s="3">
        <v>2.9399999999999999E-2</v>
      </c>
      <c r="E273" s="3">
        <v>1.4E-2</v>
      </c>
      <c r="F273" s="3">
        <v>3.08</v>
      </c>
      <c r="G273" s="3">
        <v>42.34</v>
      </c>
      <c r="H273" s="3">
        <v>17.38</v>
      </c>
      <c r="I273" s="5" t="s">
        <v>66</v>
      </c>
      <c r="J273" s="3">
        <v>7.26</v>
      </c>
      <c r="K273" s="3">
        <v>23.47</v>
      </c>
      <c r="L273" s="3">
        <v>0.1295</v>
      </c>
      <c r="M273" s="3">
        <v>7.4</v>
      </c>
      <c r="N273" s="3">
        <v>0.2301</v>
      </c>
      <c r="O273" s="3">
        <f t="shared" si="104"/>
        <v>101.333</v>
      </c>
      <c r="P273" t="s">
        <v>49</v>
      </c>
    </row>
    <row r="274" spans="1:22" x14ac:dyDescent="0.25">
      <c r="B274" s="5" t="s">
        <v>66</v>
      </c>
      <c r="C274" s="5" t="s">
        <v>66</v>
      </c>
      <c r="D274" s="3">
        <v>2.3199999999999998E-2</v>
      </c>
      <c r="E274" s="3">
        <v>2.8E-3</v>
      </c>
      <c r="F274" s="3">
        <v>2.89</v>
      </c>
      <c r="G274" s="3">
        <v>42.11</v>
      </c>
      <c r="H274" s="3">
        <v>17.420000000000002</v>
      </c>
      <c r="I274" s="5" t="s">
        <v>66</v>
      </c>
      <c r="J274" s="3">
        <v>8.2200000000000006</v>
      </c>
      <c r="K274" s="3">
        <v>23.84</v>
      </c>
      <c r="L274" s="3">
        <v>7.3800000000000004E-2</v>
      </c>
      <c r="M274" s="3">
        <v>6.7</v>
      </c>
      <c r="N274" s="3">
        <v>0.17549999999999999</v>
      </c>
      <c r="O274" s="3">
        <f t="shared" si="104"/>
        <v>101.45530000000001</v>
      </c>
      <c r="P274" t="s">
        <v>49</v>
      </c>
    </row>
    <row r="275" spans="1:22" x14ac:dyDescent="0.25">
      <c r="B275" s="5" t="s">
        <v>66</v>
      </c>
      <c r="C275" s="5" t="s">
        <v>66</v>
      </c>
      <c r="D275" s="3">
        <v>0</v>
      </c>
      <c r="E275" s="3">
        <v>0.01</v>
      </c>
      <c r="F275" s="3">
        <v>2.78</v>
      </c>
      <c r="G275" s="3">
        <v>42.24</v>
      </c>
      <c r="H275" s="3">
        <v>18.170000000000002</v>
      </c>
      <c r="I275" s="5" t="s">
        <v>66</v>
      </c>
      <c r="J275" s="3">
        <v>7.72</v>
      </c>
      <c r="K275" s="3">
        <v>24.16</v>
      </c>
      <c r="L275" s="3">
        <v>0.11840000000000001</v>
      </c>
      <c r="M275" s="3">
        <v>6.39</v>
      </c>
      <c r="N275" s="3">
        <v>0.1537</v>
      </c>
      <c r="O275" s="3">
        <f t="shared" si="104"/>
        <v>101.74209999999999</v>
      </c>
      <c r="P275" t="s">
        <v>49</v>
      </c>
    </row>
    <row r="276" spans="1:22" x14ac:dyDescent="0.25">
      <c r="B276" s="5" t="s">
        <v>66</v>
      </c>
      <c r="C276" s="5" t="s">
        <v>66</v>
      </c>
      <c r="D276" s="3">
        <v>7.7000000000000002E-3</v>
      </c>
      <c r="E276" s="3">
        <v>0</v>
      </c>
      <c r="F276" s="3">
        <v>2.4</v>
      </c>
      <c r="G276" s="3">
        <v>42.36</v>
      </c>
      <c r="H276" s="3">
        <v>19.03</v>
      </c>
      <c r="I276" s="5" t="s">
        <v>66</v>
      </c>
      <c r="J276" s="3">
        <v>7.27</v>
      </c>
      <c r="K276" s="3">
        <v>23.83</v>
      </c>
      <c r="L276" s="3">
        <v>0.13</v>
      </c>
      <c r="M276" s="3">
        <v>6</v>
      </c>
      <c r="N276" s="3">
        <v>0.22409999999999999</v>
      </c>
      <c r="O276" s="3">
        <f t="shared" si="104"/>
        <v>101.2518</v>
      </c>
      <c r="P276" t="s">
        <v>49</v>
      </c>
    </row>
    <row r="277" spans="1:22" x14ac:dyDescent="0.25">
      <c r="B277" s="5" t="s">
        <v>66</v>
      </c>
      <c r="C277" s="5" t="s">
        <v>66</v>
      </c>
      <c r="D277" s="3">
        <v>3.9899999999999998E-2</v>
      </c>
      <c r="E277" s="3">
        <v>0</v>
      </c>
      <c r="F277" s="3">
        <v>2.02</v>
      </c>
      <c r="G277" s="3">
        <v>42.81</v>
      </c>
      <c r="H277" s="3">
        <v>20.09</v>
      </c>
      <c r="I277" s="5" t="s">
        <v>66</v>
      </c>
      <c r="J277" s="3">
        <v>6.9</v>
      </c>
      <c r="K277" s="3">
        <v>24.12</v>
      </c>
      <c r="L277" s="3">
        <v>0.13270000000000001</v>
      </c>
      <c r="M277" s="3">
        <v>5.46</v>
      </c>
      <c r="N277" s="3">
        <v>0.23380000000000001</v>
      </c>
      <c r="O277" s="3">
        <f t="shared" si="104"/>
        <v>101.80640000000001</v>
      </c>
      <c r="P277" t="s">
        <v>49</v>
      </c>
    </row>
    <row r="278" spans="1:22" x14ac:dyDescent="0.25">
      <c r="B278" s="5" t="s">
        <v>66</v>
      </c>
      <c r="C278" s="5" t="s">
        <v>66</v>
      </c>
      <c r="D278" s="3">
        <v>9.4799999999999995E-2</v>
      </c>
      <c r="E278" s="3">
        <v>2.0199999999999999E-2</v>
      </c>
      <c r="F278" s="3">
        <v>1.79</v>
      </c>
      <c r="G278" s="3">
        <v>42.7</v>
      </c>
      <c r="H278" s="3">
        <v>21.22</v>
      </c>
      <c r="I278" s="5" t="s">
        <v>66</v>
      </c>
      <c r="J278" s="3">
        <v>5.69</v>
      </c>
      <c r="K278" s="3">
        <v>24.41</v>
      </c>
      <c r="L278" s="3">
        <v>0.25380000000000003</v>
      </c>
      <c r="M278" s="3">
        <v>5.07</v>
      </c>
      <c r="N278" s="3">
        <v>0.2102</v>
      </c>
      <c r="O278" s="3">
        <f t="shared" si="104"/>
        <v>101.45899999999999</v>
      </c>
      <c r="P278" t="s">
        <v>49</v>
      </c>
    </row>
    <row r="279" spans="1:22" x14ac:dyDescent="0.25">
      <c r="B279" s="5" t="s">
        <v>66</v>
      </c>
      <c r="C279" s="5" t="s">
        <v>66</v>
      </c>
      <c r="D279" s="3">
        <v>0</v>
      </c>
      <c r="E279" s="3">
        <v>0</v>
      </c>
      <c r="F279" s="3">
        <v>1.79</v>
      </c>
      <c r="G279" s="3">
        <v>42.41</v>
      </c>
      <c r="H279" s="3">
        <v>21.3</v>
      </c>
      <c r="I279" s="5" t="s">
        <v>66</v>
      </c>
      <c r="J279" s="3">
        <v>5.57</v>
      </c>
      <c r="K279" s="3">
        <v>24.13</v>
      </c>
      <c r="L279" s="3">
        <v>0.55420000000000003</v>
      </c>
      <c r="M279" s="3">
        <v>5.29</v>
      </c>
      <c r="N279" s="3">
        <v>0.18210000000000001</v>
      </c>
      <c r="O279" s="3">
        <f t="shared" si="104"/>
        <v>101.22629999999999</v>
      </c>
      <c r="P279" t="s">
        <v>49</v>
      </c>
    </row>
    <row r="280" spans="1:22" x14ac:dyDescent="0.25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</row>
    <row r="282" spans="1:22" ht="18.75" x14ac:dyDescent="0.3">
      <c r="A282" s="55" t="s">
        <v>64</v>
      </c>
    </row>
    <row r="283" spans="1:22" x14ac:dyDescent="0.25">
      <c r="B283" t="s">
        <v>31</v>
      </c>
      <c r="C283" t="s">
        <v>29</v>
      </c>
      <c r="D283" t="s">
        <v>17</v>
      </c>
      <c r="E283" t="s">
        <v>18</v>
      </c>
      <c r="F283" t="s">
        <v>24</v>
      </c>
      <c r="G283" t="s">
        <v>23</v>
      </c>
      <c r="H283" t="s">
        <v>21</v>
      </c>
      <c r="I283" t="s">
        <v>30</v>
      </c>
      <c r="J283" t="s">
        <v>20</v>
      </c>
      <c r="K283" t="s">
        <v>25</v>
      </c>
      <c r="L283" t="s">
        <v>32</v>
      </c>
      <c r="M283" t="s">
        <v>22</v>
      </c>
      <c r="N283" t="s">
        <v>19</v>
      </c>
      <c r="O283" t="s">
        <v>26</v>
      </c>
      <c r="P283" t="s">
        <v>33</v>
      </c>
      <c r="R283" s="2" t="s">
        <v>36</v>
      </c>
    </row>
    <row r="284" spans="1:22" ht="13.5" customHeight="1" x14ac:dyDescent="0.25">
      <c r="B284" s="8" t="s">
        <v>66</v>
      </c>
      <c r="C284" s="8" t="s">
        <v>66</v>
      </c>
      <c r="D284" s="3">
        <v>3.52</v>
      </c>
      <c r="E284" s="3">
        <v>5.74E-2</v>
      </c>
      <c r="F284" s="3">
        <v>0.44269999999999998</v>
      </c>
      <c r="G284" s="3">
        <v>54.46</v>
      </c>
      <c r="H284" s="3">
        <v>13.35</v>
      </c>
      <c r="I284" s="8" t="s">
        <v>66</v>
      </c>
      <c r="J284" s="3">
        <v>1.84</v>
      </c>
      <c r="K284" s="3">
        <v>6.82</v>
      </c>
      <c r="L284" s="3">
        <v>0.15290000000000001</v>
      </c>
      <c r="M284" s="3">
        <v>18.22</v>
      </c>
      <c r="N284" s="3">
        <v>0.12130000000000001</v>
      </c>
      <c r="O284" s="3">
        <v>98.984399999999994</v>
      </c>
      <c r="P284" t="s">
        <v>46</v>
      </c>
      <c r="R284" t="s">
        <v>42</v>
      </c>
      <c r="S284" t="s">
        <v>28</v>
      </c>
      <c r="T284" t="s">
        <v>12</v>
      </c>
      <c r="U284" t="s">
        <v>13</v>
      </c>
      <c r="V284" t="s">
        <v>41</v>
      </c>
    </row>
    <row r="285" spans="1:22" x14ac:dyDescent="0.25">
      <c r="B285" s="8" t="s">
        <v>66</v>
      </c>
      <c r="C285" s="8" t="s">
        <v>66</v>
      </c>
      <c r="D285" s="3">
        <v>4.04</v>
      </c>
      <c r="E285" s="3">
        <v>7.6499999999999999E-2</v>
      </c>
      <c r="F285" s="3">
        <v>0.41089999999999999</v>
      </c>
      <c r="G285" s="3">
        <v>54.35</v>
      </c>
      <c r="H285" s="3">
        <v>12.25</v>
      </c>
      <c r="I285" s="8" t="s">
        <v>66</v>
      </c>
      <c r="J285" s="3">
        <v>1.93</v>
      </c>
      <c r="K285" s="3">
        <v>7.97</v>
      </c>
      <c r="L285" s="3">
        <v>8.72E-2</v>
      </c>
      <c r="M285" s="3">
        <v>16.75</v>
      </c>
      <c r="N285" s="3">
        <v>0.20619999999999999</v>
      </c>
      <c r="O285" s="3">
        <v>98.070800000000006</v>
      </c>
      <c r="P285" t="s">
        <v>46</v>
      </c>
      <c r="R285">
        <v>1</v>
      </c>
      <c r="S285" s="3">
        <v>68.36</v>
      </c>
      <c r="T285" s="3">
        <v>20.98</v>
      </c>
      <c r="U285" s="3">
        <v>10.67</v>
      </c>
      <c r="V285" s="3">
        <f>SUM(S285:U285)</f>
        <v>100.01</v>
      </c>
    </row>
    <row r="286" spans="1:22" x14ac:dyDescent="0.25">
      <c r="B286" s="8" t="s">
        <v>66</v>
      </c>
      <c r="C286" s="8" t="s">
        <v>66</v>
      </c>
      <c r="D286" s="3">
        <v>3.66</v>
      </c>
      <c r="E286" s="3">
        <v>5.6899999999999999E-2</v>
      </c>
      <c r="F286" s="3">
        <v>0.40939999999999999</v>
      </c>
      <c r="G286" s="3">
        <v>54.77</v>
      </c>
      <c r="H286" s="3">
        <v>13.04</v>
      </c>
      <c r="I286" s="8" t="s">
        <v>66</v>
      </c>
      <c r="J286" s="3">
        <v>1.85</v>
      </c>
      <c r="K286" s="3">
        <v>7.19</v>
      </c>
      <c r="L286" s="3">
        <v>0.1021</v>
      </c>
      <c r="M286" s="3">
        <v>17.649999999999999</v>
      </c>
      <c r="N286" s="3">
        <v>0.1195</v>
      </c>
      <c r="O286" s="3">
        <v>98.847999999999999</v>
      </c>
      <c r="P286" t="s">
        <v>46</v>
      </c>
      <c r="R286">
        <v>2</v>
      </c>
      <c r="S286" s="3">
        <v>46</v>
      </c>
      <c r="T286" s="3">
        <v>1.1499999999999999</v>
      </c>
      <c r="U286" s="3">
        <v>52.85</v>
      </c>
      <c r="V286" s="3">
        <f>SUM(S286:U286)</f>
        <v>100</v>
      </c>
    </row>
    <row r="287" spans="1:22" x14ac:dyDescent="0.25">
      <c r="B287" s="8" t="s">
        <v>66</v>
      </c>
      <c r="C287" s="8" t="s">
        <v>66</v>
      </c>
      <c r="D287" s="3">
        <v>3.78</v>
      </c>
      <c r="E287" s="3">
        <v>9.8900000000000002E-2</v>
      </c>
      <c r="F287" s="3">
        <v>0.46600000000000003</v>
      </c>
      <c r="G287" s="3">
        <v>54.32</v>
      </c>
      <c r="H287" s="3">
        <v>12.57</v>
      </c>
      <c r="I287" s="8" t="s">
        <v>66</v>
      </c>
      <c r="J287" s="3">
        <v>1.9</v>
      </c>
      <c r="K287" s="3">
        <v>7.14</v>
      </c>
      <c r="L287" s="3">
        <v>8.5400000000000004E-2</v>
      </c>
      <c r="M287" s="3">
        <v>17.77</v>
      </c>
      <c r="N287" s="3">
        <v>0.10589999999999999</v>
      </c>
      <c r="O287" s="3">
        <v>98.2363</v>
      </c>
      <c r="P287" t="s">
        <v>46</v>
      </c>
      <c r="R287">
        <v>3</v>
      </c>
      <c r="S287" s="3">
        <v>46.99</v>
      </c>
      <c r="T287" s="3">
        <v>0.56999999999999995</v>
      </c>
      <c r="U287" s="3">
        <v>52.45</v>
      </c>
      <c r="V287" s="3">
        <f t="shared" ref="V287:V295" si="118">SUM(S287:U287)</f>
        <v>100.01</v>
      </c>
    </row>
    <row r="288" spans="1:22" x14ac:dyDescent="0.25">
      <c r="B288" s="8" t="s">
        <v>66</v>
      </c>
      <c r="C288" s="8" t="s">
        <v>66</v>
      </c>
      <c r="D288" s="3">
        <v>3.82</v>
      </c>
      <c r="E288" s="3">
        <v>8.4500000000000006E-2</v>
      </c>
      <c r="F288" s="3">
        <v>0.43759999999999999</v>
      </c>
      <c r="G288" s="3">
        <v>54.95</v>
      </c>
      <c r="H288" s="3">
        <v>12.7</v>
      </c>
      <c r="I288" s="8" t="s">
        <v>66</v>
      </c>
      <c r="J288" s="3">
        <v>1.98</v>
      </c>
      <c r="K288" s="3">
        <v>7.37</v>
      </c>
      <c r="L288" s="3">
        <v>2.07E-2</v>
      </c>
      <c r="M288" s="3">
        <v>17.36</v>
      </c>
      <c r="N288" s="3">
        <v>0.13100000000000001</v>
      </c>
      <c r="O288" s="3">
        <v>98.853899999999996</v>
      </c>
      <c r="P288" t="s">
        <v>46</v>
      </c>
      <c r="R288">
        <v>4</v>
      </c>
      <c r="S288" s="3">
        <v>29.32</v>
      </c>
      <c r="T288" s="3">
        <v>0.76</v>
      </c>
      <c r="U288" s="3">
        <v>29.91</v>
      </c>
      <c r="V288" s="3">
        <f t="shared" si="118"/>
        <v>59.99</v>
      </c>
    </row>
    <row r="289" spans="2:22" x14ac:dyDescent="0.25">
      <c r="B289" s="8" t="s">
        <v>66</v>
      </c>
      <c r="C289" s="8" t="s">
        <v>66</v>
      </c>
      <c r="D289" s="3">
        <v>2.2000000000000002</v>
      </c>
      <c r="E289" s="3">
        <v>4.3099999999999999E-2</v>
      </c>
      <c r="F289" s="3">
        <v>0.3569</v>
      </c>
      <c r="G289" s="3">
        <v>54.57</v>
      </c>
      <c r="H289" s="3">
        <v>15.34</v>
      </c>
      <c r="I289" s="8" t="s">
        <v>66</v>
      </c>
      <c r="J289" s="3">
        <v>2.02</v>
      </c>
      <c r="K289" s="3">
        <v>4.21</v>
      </c>
      <c r="L289" s="3">
        <v>2.7400000000000001E-2</v>
      </c>
      <c r="M289" s="3">
        <v>20.010000000000002</v>
      </c>
      <c r="N289" s="3">
        <v>0.12959999999999999</v>
      </c>
      <c r="O289" s="3">
        <v>98.9071</v>
      </c>
      <c r="P289" t="s">
        <v>46</v>
      </c>
      <c r="R289">
        <v>5</v>
      </c>
      <c r="S289" s="3">
        <v>39.74</v>
      </c>
      <c r="T289" s="3">
        <v>20.149999999999999</v>
      </c>
      <c r="U289" s="3">
        <v>1.05</v>
      </c>
      <c r="V289" s="3">
        <f t="shared" si="118"/>
        <v>60.94</v>
      </c>
    </row>
    <row r="290" spans="2:22" x14ac:dyDescent="0.25">
      <c r="B290" s="8" t="s">
        <v>66</v>
      </c>
      <c r="C290" s="8" t="s">
        <v>66</v>
      </c>
      <c r="D290" s="3">
        <v>2.3199999999999998</v>
      </c>
      <c r="E290" s="3">
        <v>9.8599999999999993E-2</v>
      </c>
      <c r="F290" s="3">
        <v>0.44669999999999999</v>
      </c>
      <c r="G290" s="3">
        <v>53.53</v>
      </c>
      <c r="H290" s="3">
        <v>15.39</v>
      </c>
      <c r="I290" s="8" t="s">
        <v>66</v>
      </c>
      <c r="J290" s="3">
        <v>2.2200000000000002</v>
      </c>
      <c r="K290" s="3">
        <v>5.17</v>
      </c>
      <c r="L290" s="3">
        <v>6.4399999999999999E-2</v>
      </c>
      <c r="M290" s="3">
        <v>18.649999999999999</v>
      </c>
      <c r="N290" s="3">
        <v>0.19109999999999999</v>
      </c>
      <c r="O290" s="3">
        <v>98.0809</v>
      </c>
      <c r="P290" t="s">
        <v>46</v>
      </c>
      <c r="R290">
        <v>6</v>
      </c>
      <c r="S290" s="3">
        <v>49.01</v>
      </c>
      <c r="T290" s="3">
        <v>5.01</v>
      </c>
      <c r="U290" s="3">
        <v>21.61</v>
      </c>
      <c r="V290" s="3">
        <f t="shared" si="118"/>
        <v>75.63</v>
      </c>
    </row>
    <row r="291" spans="2:22" x14ac:dyDescent="0.25">
      <c r="B291" s="8" t="s">
        <v>66</v>
      </c>
      <c r="C291" s="8" t="s">
        <v>66</v>
      </c>
      <c r="D291" s="3">
        <v>3.23</v>
      </c>
      <c r="E291" s="3">
        <v>2.3300000000000001E-2</v>
      </c>
      <c r="F291" s="3">
        <v>0.39400000000000002</v>
      </c>
      <c r="G291" s="3">
        <v>54.23</v>
      </c>
      <c r="H291" s="3">
        <v>13.99</v>
      </c>
      <c r="I291" s="8" t="s">
        <v>66</v>
      </c>
      <c r="J291" s="3">
        <v>1.94</v>
      </c>
      <c r="K291" s="3">
        <v>6.05</v>
      </c>
      <c r="L291" s="3">
        <v>3.44E-2</v>
      </c>
      <c r="M291" s="3">
        <v>18.3</v>
      </c>
      <c r="N291" s="3">
        <v>0.154</v>
      </c>
      <c r="O291" s="3">
        <v>98.345699999999994</v>
      </c>
      <c r="P291" t="s">
        <v>46</v>
      </c>
      <c r="R291">
        <v>7</v>
      </c>
      <c r="S291" s="3">
        <v>30.37</v>
      </c>
      <c r="T291" s="3">
        <v>0</v>
      </c>
      <c r="U291" s="3">
        <v>33.49</v>
      </c>
      <c r="V291" s="3">
        <f t="shared" si="118"/>
        <v>63.86</v>
      </c>
    </row>
    <row r="292" spans="2:22" x14ac:dyDescent="0.25">
      <c r="B292" s="8" t="s">
        <v>66</v>
      </c>
      <c r="C292" s="8" t="s">
        <v>66</v>
      </c>
      <c r="D292" s="3">
        <v>2.88</v>
      </c>
      <c r="E292" s="3">
        <v>0.215</v>
      </c>
      <c r="F292" s="3">
        <v>0.43440000000000001</v>
      </c>
      <c r="G292" s="3">
        <v>54.53</v>
      </c>
      <c r="H292" s="3">
        <v>14.23</v>
      </c>
      <c r="I292" s="8" t="s">
        <v>66</v>
      </c>
      <c r="J292" s="3">
        <v>2.2200000000000002</v>
      </c>
      <c r="K292" s="3">
        <v>5.59</v>
      </c>
      <c r="L292" s="3">
        <v>5.6599999999999998E-2</v>
      </c>
      <c r="M292" s="3">
        <v>18.489999999999998</v>
      </c>
      <c r="N292" s="3">
        <v>0.1216</v>
      </c>
      <c r="O292" s="3">
        <v>98.767700000000005</v>
      </c>
      <c r="P292" t="s">
        <v>46</v>
      </c>
      <c r="R292">
        <v>8</v>
      </c>
      <c r="S292" s="3">
        <v>29.42</v>
      </c>
      <c r="T292" s="3">
        <v>24.98</v>
      </c>
      <c r="U292" s="3">
        <v>6.23</v>
      </c>
      <c r="V292" s="3">
        <f t="shared" si="118"/>
        <v>60.63000000000001</v>
      </c>
    </row>
    <row r="293" spans="2:22" x14ac:dyDescent="0.25">
      <c r="B293" s="8" t="s">
        <v>66</v>
      </c>
      <c r="C293" s="8" t="s">
        <v>66</v>
      </c>
      <c r="D293" s="3">
        <v>4.05</v>
      </c>
      <c r="E293" s="3">
        <v>0.42680000000000001</v>
      </c>
      <c r="F293" s="3">
        <v>0.501</v>
      </c>
      <c r="G293" s="3">
        <v>53.95</v>
      </c>
      <c r="H293" s="3">
        <v>12.09</v>
      </c>
      <c r="I293" s="8" t="s">
        <v>66</v>
      </c>
      <c r="J293" s="3">
        <v>1.65</v>
      </c>
      <c r="K293" s="3">
        <v>7.81</v>
      </c>
      <c r="L293" s="3">
        <v>6.5799999999999997E-2</v>
      </c>
      <c r="M293" s="3">
        <v>16.96</v>
      </c>
      <c r="N293" s="3">
        <v>0.1474</v>
      </c>
      <c r="O293" s="3">
        <v>97.6511</v>
      </c>
      <c r="P293" t="s">
        <v>46</v>
      </c>
      <c r="R293">
        <v>9</v>
      </c>
      <c r="S293" s="3">
        <v>34.72</v>
      </c>
      <c r="T293" s="3">
        <v>13.91</v>
      </c>
      <c r="U293" s="3">
        <v>3.02</v>
      </c>
      <c r="V293" s="3">
        <f t="shared" si="118"/>
        <v>51.65</v>
      </c>
    </row>
    <row r="294" spans="2:22" x14ac:dyDescent="0.25">
      <c r="B294" s="8" t="s">
        <v>66</v>
      </c>
      <c r="C294" s="8" t="s">
        <v>66</v>
      </c>
      <c r="D294" s="3">
        <v>0.1381</v>
      </c>
      <c r="E294" s="3">
        <v>4.8300000000000003E-2</v>
      </c>
      <c r="F294" s="3">
        <v>2.69</v>
      </c>
      <c r="G294" s="3">
        <v>40.299999999999997</v>
      </c>
      <c r="H294" s="3">
        <v>12.04</v>
      </c>
      <c r="I294" s="8" t="s">
        <v>66</v>
      </c>
      <c r="J294" s="3">
        <v>8.09</v>
      </c>
      <c r="K294" s="3">
        <v>22.81</v>
      </c>
      <c r="L294" s="3">
        <v>6.4000000000000001E-2</v>
      </c>
      <c r="M294" s="3">
        <v>13.08</v>
      </c>
      <c r="N294" s="3">
        <v>0.34610000000000002</v>
      </c>
      <c r="O294" s="3">
        <v>99.6066</v>
      </c>
      <c r="P294" t="s">
        <v>49</v>
      </c>
      <c r="R294">
        <v>11</v>
      </c>
      <c r="S294" s="3">
        <v>6.91</v>
      </c>
      <c r="T294" s="3">
        <v>6.04</v>
      </c>
      <c r="U294" s="3">
        <v>0</v>
      </c>
      <c r="V294" s="3">
        <f t="shared" si="118"/>
        <v>12.95</v>
      </c>
    </row>
    <row r="295" spans="2:22" x14ac:dyDescent="0.25">
      <c r="B295" s="8" t="s">
        <v>66</v>
      </c>
      <c r="C295" s="8" t="s">
        <v>66</v>
      </c>
      <c r="D295" s="3">
        <v>0.26569999999999999</v>
      </c>
      <c r="E295" s="3">
        <v>6.1800000000000001E-2</v>
      </c>
      <c r="F295" s="3">
        <v>3.47</v>
      </c>
      <c r="G295" s="3">
        <v>39.799999999999997</v>
      </c>
      <c r="H295" s="3">
        <v>11.05</v>
      </c>
      <c r="I295" s="8" t="s">
        <v>66</v>
      </c>
      <c r="J295" s="3">
        <v>8.84</v>
      </c>
      <c r="K295" s="3">
        <v>22.36</v>
      </c>
      <c r="L295" s="3">
        <v>5.57E-2</v>
      </c>
      <c r="M295" s="3">
        <v>12.64</v>
      </c>
      <c r="N295" s="3">
        <v>0.64439999999999997</v>
      </c>
      <c r="O295" s="3">
        <v>99.187700000000007</v>
      </c>
      <c r="P295" t="s">
        <v>49</v>
      </c>
      <c r="R295">
        <v>12</v>
      </c>
      <c r="S295" s="3">
        <v>25.8</v>
      </c>
      <c r="T295" s="3">
        <v>0</v>
      </c>
      <c r="U295" s="3">
        <v>28.26</v>
      </c>
      <c r="V295" s="3">
        <f t="shared" si="118"/>
        <v>54.06</v>
      </c>
    </row>
    <row r="296" spans="2:22" x14ac:dyDescent="0.25">
      <c r="B296" s="8" t="s">
        <v>66</v>
      </c>
      <c r="C296" s="8" t="s">
        <v>66</v>
      </c>
      <c r="D296" s="3">
        <v>0.21579999999999999</v>
      </c>
      <c r="E296" s="3">
        <v>7.9699999999999993E-2</v>
      </c>
      <c r="F296" s="3">
        <v>3.53</v>
      </c>
      <c r="G296" s="3">
        <v>39.4</v>
      </c>
      <c r="H296" s="3">
        <v>10.26</v>
      </c>
      <c r="I296" s="8" t="s">
        <v>66</v>
      </c>
      <c r="J296" s="3">
        <v>9.73</v>
      </c>
      <c r="K296" s="3">
        <v>22.15</v>
      </c>
      <c r="L296" s="3">
        <v>6.7500000000000004E-2</v>
      </c>
      <c r="M296" s="3">
        <v>12.96</v>
      </c>
      <c r="N296" s="3">
        <v>0.6754</v>
      </c>
      <c r="O296" s="3">
        <v>99.0685</v>
      </c>
      <c r="P296" t="s">
        <v>49</v>
      </c>
      <c r="R296" t="s">
        <v>43</v>
      </c>
    </row>
    <row r="297" spans="2:22" x14ac:dyDescent="0.25">
      <c r="B297" s="8" t="s">
        <v>66</v>
      </c>
      <c r="C297" s="8" t="s">
        <v>66</v>
      </c>
      <c r="D297" s="3">
        <v>0.1142</v>
      </c>
      <c r="E297" s="3">
        <v>4.1300000000000003E-2</v>
      </c>
      <c r="F297" s="3">
        <v>2.38</v>
      </c>
      <c r="G297" s="3">
        <v>40.369999999999997</v>
      </c>
      <c r="H297" s="3">
        <v>11.37</v>
      </c>
      <c r="I297" s="8" t="s">
        <v>66</v>
      </c>
      <c r="J297" s="3">
        <v>6.91</v>
      </c>
      <c r="K297" s="3">
        <v>22.72</v>
      </c>
      <c r="L297" s="3">
        <v>4.5900000000000003E-2</v>
      </c>
      <c r="M297" s="3">
        <v>14.63</v>
      </c>
      <c r="N297" s="3">
        <v>0.55479999999999996</v>
      </c>
      <c r="O297" s="3">
        <v>99.136200000000002</v>
      </c>
      <c r="P297" t="s">
        <v>49</v>
      </c>
      <c r="Q297" s="3"/>
      <c r="R297" s="3"/>
      <c r="S297" s="3"/>
      <c r="T297" s="3"/>
    </row>
    <row r="298" spans="2:22" x14ac:dyDescent="0.25">
      <c r="B298" s="8" t="s">
        <v>66</v>
      </c>
      <c r="C298" s="8" t="s">
        <v>66</v>
      </c>
      <c r="D298" s="3">
        <v>0.13020000000000001</v>
      </c>
      <c r="E298" s="3">
        <v>4.2599999999999999E-2</v>
      </c>
      <c r="F298" s="3">
        <v>2.84</v>
      </c>
      <c r="G298" s="3">
        <v>40.369999999999997</v>
      </c>
      <c r="H298" s="3">
        <v>10.89</v>
      </c>
      <c r="I298" s="8" t="s">
        <v>66</v>
      </c>
      <c r="J298" s="3">
        <v>8.4600000000000009</v>
      </c>
      <c r="K298" s="3">
        <v>22.43</v>
      </c>
      <c r="L298" s="3">
        <v>1.3100000000000001E-2</v>
      </c>
      <c r="M298" s="3">
        <v>13.77</v>
      </c>
      <c r="N298" s="3">
        <v>0.36830000000000002</v>
      </c>
      <c r="O298" s="3">
        <v>99.314300000000003</v>
      </c>
      <c r="P298" t="s">
        <v>49</v>
      </c>
    </row>
    <row r="299" spans="2:22" x14ac:dyDescent="0.25">
      <c r="B299" s="8" t="s">
        <v>66</v>
      </c>
      <c r="C299" s="8" t="s">
        <v>66</v>
      </c>
      <c r="D299" s="3">
        <v>0.1628</v>
      </c>
      <c r="E299" s="3">
        <v>8.2600000000000007E-2</v>
      </c>
      <c r="F299" s="3">
        <v>3.33</v>
      </c>
      <c r="G299" s="3">
        <v>39.979999999999997</v>
      </c>
      <c r="H299" s="3">
        <v>10.130000000000001</v>
      </c>
      <c r="I299" s="8" t="s">
        <v>66</v>
      </c>
      <c r="J299" s="3">
        <v>8</v>
      </c>
      <c r="K299" s="3">
        <v>22.04</v>
      </c>
      <c r="L299" s="3">
        <v>0.15079999999999999</v>
      </c>
      <c r="M299" s="3">
        <v>14.18</v>
      </c>
      <c r="N299" s="3">
        <v>0.70820000000000005</v>
      </c>
      <c r="O299" s="3">
        <v>98.764499999999998</v>
      </c>
      <c r="P299" t="s">
        <v>49</v>
      </c>
    </row>
    <row r="300" spans="2:22" x14ac:dyDescent="0.25">
      <c r="B300" s="8" t="s">
        <v>66</v>
      </c>
      <c r="C300" s="8" t="s">
        <v>66</v>
      </c>
      <c r="D300" s="3">
        <v>0.15970000000000001</v>
      </c>
      <c r="E300" s="3">
        <v>4.9200000000000001E-2</v>
      </c>
      <c r="F300" s="3">
        <v>3.78</v>
      </c>
      <c r="G300" s="3">
        <v>39.07</v>
      </c>
      <c r="H300" s="3">
        <v>9.1199999999999992</v>
      </c>
      <c r="I300" s="8" t="s">
        <v>66</v>
      </c>
      <c r="J300" s="3">
        <v>8.7899999999999991</v>
      </c>
      <c r="K300" s="3">
        <v>21.8</v>
      </c>
      <c r="L300" s="3">
        <v>3.4700000000000002E-2</v>
      </c>
      <c r="M300" s="3">
        <v>14.87</v>
      </c>
      <c r="N300" s="3">
        <v>0.82430000000000003</v>
      </c>
      <c r="O300" s="3">
        <v>98.497900000000001</v>
      </c>
      <c r="P300" t="s">
        <v>49</v>
      </c>
    </row>
    <row r="301" spans="2:22" x14ac:dyDescent="0.25">
      <c r="B301" s="8" t="s">
        <v>66</v>
      </c>
      <c r="C301" s="8" t="s">
        <v>66</v>
      </c>
      <c r="D301" s="3">
        <v>0.19370000000000001</v>
      </c>
      <c r="E301" s="3">
        <v>7.4800000000000005E-2</v>
      </c>
      <c r="F301" s="3">
        <v>3.54</v>
      </c>
      <c r="G301" s="3">
        <v>39.33</v>
      </c>
      <c r="H301" s="3">
        <v>9.6199999999999992</v>
      </c>
      <c r="I301" s="8" t="s">
        <v>66</v>
      </c>
      <c r="J301" s="3">
        <v>8.24</v>
      </c>
      <c r="K301" s="3">
        <v>22.08</v>
      </c>
      <c r="L301" s="3">
        <v>4.5699999999999998E-2</v>
      </c>
      <c r="M301" s="3">
        <v>14.14</v>
      </c>
      <c r="N301" s="3">
        <v>0.90539999999999998</v>
      </c>
      <c r="O301" s="3">
        <v>98.169700000000006</v>
      </c>
      <c r="P301" t="s">
        <v>49</v>
      </c>
    </row>
    <row r="302" spans="2:22" x14ac:dyDescent="0.25">
      <c r="B302" s="8" t="s">
        <v>66</v>
      </c>
      <c r="C302" s="8" t="s">
        <v>66</v>
      </c>
      <c r="D302" s="3">
        <v>0.1991</v>
      </c>
      <c r="E302" s="3">
        <v>4.9200000000000001E-2</v>
      </c>
      <c r="F302" s="3">
        <v>2.5499999999999998</v>
      </c>
      <c r="G302" s="3">
        <v>40.369999999999997</v>
      </c>
      <c r="H302" s="3">
        <v>11.6</v>
      </c>
      <c r="I302" s="8" t="s">
        <v>66</v>
      </c>
      <c r="J302" s="3">
        <v>7.31</v>
      </c>
      <c r="K302" s="3">
        <v>22.65</v>
      </c>
      <c r="L302" s="3">
        <v>0.09</v>
      </c>
      <c r="M302" s="3">
        <v>14.34</v>
      </c>
      <c r="N302" s="3">
        <v>0.34710000000000002</v>
      </c>
      <c r="O302" s="3">
        <v>99.505499999999998</v>
      </c>
      <c r="P302" t="s">
        <v>49</v>
      </c>
    </row>
    <row r="303" spans="2:22" x14ac:dyDescent="0.25">
      <c r="B303" s="8" t="s">
        <v>66</v>
      </c>
      <c r="C303" s="8" t="s">
        <v>66</v>
      </c>
      <c r="D303" s="3">
        <v>2.41E-2</v>
      </c>
      <c r="E303" s="3">
        <v>3.7400000000000003E-2</v>
      </c>
      <c r="F303" s="3">
        <v>0.2104</v>
      </c>
      <c r="G303" s="3">
        <v>54.9</v>
      </c>
      <c r="H303" s="3">
        <v>37.340000000000003</v>
      </c>
      <c r="I303" s="8" t="s">
        <v>66</v>
      </c>
      <c r="J303" s="3">
        <v>5.16</v>
      </c>
      <c r="K303" s="3">
        <v>0.4919</v>
      </c>
      <c r="L303" s="3">
        <v>0.1173</v>
      </c>
      <c r="M303" s="3">
        <v>0.1575</v>
      </c>
      <c r="N303" s="3">
        <v>0.13250000000000001</v>
      </c>
      <c r="O303" s="3">
        <v>98.571200000000005</v>
      </c>
      <c r="P303" t="s">
        <v>51</v>
      </c>
    </row>
    <row r="304" spans="2:22" x14ac:dyDescent="0.25">
      <c r="B304" s="8" t="s">
        <v>66</v>
      </c>
      <c r="C304" s="8" t="s">
        <v>66</v>
      </c>
      <c r="D304" s="3">
        <v>8.2199999999999995E-2</v>
      </c>
      <c r="E304" s="3">
        <v>7.9899999999999999E-2</v>
      </c>
      <c r="F304" s="3">
        <v>0.17269999999999999</v>
      </c>
      <c r="G304" s="3">
        <v>56.44</v>
      </c>
      <c r="H304" s="3">
        <v>35.630000000000003</v>
      </c>
      <c r="I304" s="8" t="s">
        <v>66</v>
      </c>
      <c r="J304" s="3">
        <v>4.74</v>
      </c>
      <c r="K304" s="3">
        <v>0.63759999999999994</v>
      </c>
      <c r="L304" s="3">
        <v>0.1467</v>
      </c>
      <c r="M304" s="3">
        <v>0.24759999999999999</v>
      </c>
      <c r="N304" s="3">
        <v>0.1371</v>
      </c>
      <c r="O304" s="3">
        <v>98.313800000000001</v>
      </c>
      <c r="P304" t="s">
        <v>51</v>
      </c>
    </row>
    <row r="305" spans="2:30" x14ac:dyDescent="0.25">
      <c r="B305" s="8" t="s">
        <v>66</v>
      </c>
      <c r="C305" s="8" t="s">
        <v>66</v>
      </c>
      <c r="D305" s="3">
        <v>1.5100000000000001E-2</v>
      </c>
      <c r="E305" s="3">
        <v>2.8400000000000002E-2</v>
      </c>
      <c r="F305" s="3">
        <v>0.1928</v>
      </c>
      <c r="G305" s="3">
        <v>56.24</v>
      </c>
      <c r="H305" s="3">
        <v>35.799999999999997</v>
      </c>
      <c r="I305" s="8" t="s">
        <v>66</v>
      </c>
      <c r="J305" s="3">
        <v>4.88</v>
      </c>
      <c r="K305" s="3">
        <v>0.66590000000000005</v>
      </c>
      <c r="L305" s="3">
        <v>0.23019999999999999</v>
      </c>
      <c r="M305" s="3">
        <v>0.2147</v>
      </c>
      <c r="N305" s="3">
        <v>0.1152</v>
      </c>
      <c r="O305" s="3">
        <v>98.382400000000004</v>
      </c>
      <c r="P305" t="s">
        <v>51</v>
      </c>
    </row>
    <row r="306" spans="2:30" x14ac:dyDescent="0.25">
      <c r="B306" s="8" t="s">
        <v>66</v>
      </c>
      <c r="C306" s="8" t="s">
        <v>66</v>
      </c>
      <c r="D306" s="3">
        <v>5.2900000000000003E-2</v>
      </c>
      <c r="E306" s="3">
        <v>2.8000000000000001E-2</v>
      </c>
      <c r="F306" s="3">
        <v>0.3417</v>
      </c>
      <c r="G306" s="3">
        <v>56.5</v>
      </c>
      <c r="H306" s="3">
        <v>34.96</v>
      </c>
      <c r="I306" s="8" t="s">
        <v>66</v>
      </c>
      <c r="J306" s="3">
        <v>5.14</v>
      </c>
      <c r="K306" s="3">
        <v>0.62580000000000002</v>
      </c>
      <c r="L306" s="3">
        <v>0.1211</v>
      </c>
      <c r="M306" s="3">
        <v>0.37109999999999999</v>
      </c>
      <c r="N306" s="3">
        <v>3.4099999999999998E-2</v>
      </c>
      <c r="O306" s="3">
        <v>98.174800000000005</v>
      </c>
      <c r="P306" t="s">
        <v>51</v>
      </c>
    </row>
    <row r="307" spans="2:30" x14ac:dyDescent="0.25">
      <c r="B307" s="8" t="s">
        <v>66</v>
      </c>
      <c r="C307" s="8" t="s">
        <v>66</v>
      </c>
      <c r="D307" s="3">
        <v>0</v>
      </c>
      <c r="E307" s="3">
        <v>3.5499999999999997E-2</v>
      </c>
      <c r="F307" s="3">
        <v>0.17430000000000001</v>
      </c>
      <c r="G307" s="3">
        <v>56.4</v>
      </c>
      <c r="H307" s="3">
        <v>35.29</v>
      </c>
      <c r="I307" s="8" t="s">
        <v>66</v>
      </c>
      <c r="J307" s="3">
        <v>4.96</v>
      </c>
      <c r="K307" s="3">
        <v>0.64319999999999999</v>
      </c>
      <c r="L307" s="3">
        <v>0.23649999999999999</v>
      </c>
      <c r="M307" s="3">
        <v>0.21199999999999999</v>
      </c>
      <c r="N307" s="3">
        <v>7.0599999999999996E-2</v>
      </c>
      <c r="O307" s="3">
        <v>98.022199999999998</v>
      </c>
      <c r="P307" t="s">
        <v>51</v>
      </c>
    </row>
    <row r="308" spans="2:30" x14ac:dyDescent="0.25">
      <c r="B308" s="8" t="s">
        <v>66</v>
      </c>
      <c r="C308" s="8" t="s">
        <v>66</v>
      </c>
      <c r="D308" s="3">
        <v>7.0300000000000001E-2</v>
      </c>
      <c r="E308" s="3">
        <v>1.46E-2</v>
      </c>
      <c r="F308" s="3">
        <v>0.18690000000000001</v>
      </c>
      <c r="G308" s="3">
        <v>56.33</v>
      </c>
      <c r="H308" s="3">
        <v>35.520000000000003</v>
      </c>
      <c r="I308" s="8" t="s">
        <v>66</v>
      </c>
      <c r="J308" s="3">
        <v>4.82</v>
      </c>
      <c r="K308" s="3">
        <v>0.5948</v>
      </c>
      <c r="L308" s="3">
        <v>0.2601</v>
      </c>
      <c r="M308" s="3">
        <v>0.2424</v>
      </c>
      <c r="N308" s="3">
        <v>2.5100000000000001E-2</v>
      </c>
      <c r="O308" s="3">
        <v>98.064300000000003</v>
      </c>
      <c r="P308" t="s">
        <v>51</v>
      </c>
    </row>
    <row r="309" spans="2:30" x14ac:dyDescent="0.25">
      <c r="B309" s="8" t="s">
        <v>66</v>
      </c>
      <c r="C309" s="8" t="s">
        <v>66</v>
      </c>
      <c r="D309" s="3">
        <v>5.2999999999999999E-2</v>
      </c>
      <c r="E309" s="3">
        <v>1.3299999999999999E-2</v>
      </c>
      <c r="F309" s="3">
        <v>0.1837</v>
      </c>
      <c r="G309" s="3">
        <v>56.74</v>
      </c>
      <c r="H309" s="3">
        <v>35.549999999999997</v>
      </c>
      <c r="I309" s="8" t="s">
        <v>66</v>
      </c>
      <c r="J309" s="3">
        <v>4.8899999999999997</v>
      </c>
      <c r="K309" s="3">
        <v>0.60629999999999995</v>
      </c>
      <c r="L309" s="3">
        <v>0.2268</v>
      </c>
      <c r="M309" s="3">
        <v>0.26889999999999997</v>
      </c>
      <c r="N309" s="3">
        <v>0.1109</v>
      </c>
      <c r="O309" s="3">
        <v>98.643000000000001</v>
      </c>
      <c r="P309" t="s">
        <v>51</v>
      </c>
    </row>
    <row r="310" spans="2:30" x14ac:dyDescent="0.25">
      <c r="B310" s="8" t="s">
        <v>66</v>
      </c>
      <c r="C310" s="8" t="s">
        <v>66</v>
      </c>
      <c r="D310" s="3">
        <v>5.5300000000000002E-2</v>
      </c>
      <c r="E310" s="3">
        <v>9.6799999999999997E-2</v>
      </c>
      <c r="F310" s="3">
        <v>0.2266</v>
      </c>
      <c r="G310" s="3">
        <v>55.1</v>
      </c>
      <c r="H310" s="3">
        <v>34.53</v>
      </c>
      <c r="I310" s="8" t="s">
        <v>66</v>
      </c>
      <c r="J310" s="3">
        <v>4.96</v>
      </c>
      <c r="K310" s="3">
        <v>0.78410000000000002</v>
      </c>
      <c r="L310" s="3">
        <v>0.17849999999999999</v>
      </c>
      <c r="M310" s="3">
        <v>0.68340000000000001</v>
      </c>
      <c r="N310" s="3">
        <v>4.7899999999999998E-2</v>
      </c>
      <c r="O310" s="3">
        <v>96.662700000000001</v>
      </c>
      <c r="P310" t="s">
        <v>51</v>
      </c>
    </row>
    <row r="311" spans="2:30" x14ac:dyDescent="0.25">
      <c r="B311" s="8" t="s">
        <v>66</v>
      </c>
      <c r="C311" s="8" t="s">
        <v>66</v>
      </c>
      <c r="D311" s="3">
        <v>0</v>
      </c>
      <c r="E311" s="3">
        <v>7.1000000000000004E-3</v>
      </c>
      <c r="F311" s="3">
        <v>0.1545</v>
      </c>
      <c r="G311" s="3">
        <v>56.72</v>
      </c>
      <c r="H311" s="3">
        <v>35.68</v>
      </c>
      <c r="I311" s="8" t="s">
        <v>66</v>
      </c>
      <c r="J311" s="3">
        <v>4.72</v>
      </c>
      <c r="K311" s="3">
        <v>0.59440000000000004</v>
      </c>
      <c r="L311" s="3">
        <v>0.17469999999999999</v>
      </c>
      <c r="M311" s="3">
        <v>0.2495</v>
      </c>
      <c r="N311" s="3">
        <v>0.122</v>
      </c>
      <c r="O311" s="3">
        <v>98.422300000000007</v>
      </c>
      <c r="P311" t="s">
        <v>51</v>
      </c>
    </row>
    <row r="312" spans="2:30" x14ac:dyDescent="0.25">
      <c r="B312" s="8" t="s">
        <v>66</v>
      </c>
      <c r="C312" s="8" t="s">
        <v>66</v>
      </c>
      <c r="D312" s="3">
        <v>4.1300000000000003E-2</v>
      </c>
      <c r="E312" s="3">
        <v>3.2899999999999999E-2</v>
      </c>
      <c r="F312" s="3">
        <v>0.19969999999999999</v>
      </c>
      <c r="G312" s="3">
        <v>57.67</v>
      </c>
      <c r="H312" s="3">
        <v>36.06</v>
      </c>
      <c r="I312" s="8" t="s">
        <v>66</v>
      </c>
      <c r="J312" s="3">
        <v>4.84</v>
      </c>
      <c r="K312" s="3">
        <v>0.4249</v>
      </c>
      <c r="L312" s="3">
        <v>0.16489999999999999</v>
      </c>
      <c r="M312" s="3">
        <v>0.21959999999999999</v>
      </c>
      <c r="N312" s="3">
        <v>7.1400000000000005E-2</v>
      </c>
      <c r="O312" s="3">
        <v>99.724800000000002</v>
      </c>
      <c r="P312" t="s">
        <v>51</v>
      </c>
    </row>
    <row r="313" spans="2:30" x14ac:dyDescent="0.25">
      <c r="B313" s="8" t="s">
        <v>66</v>
      </c>
      <c r="C313" s="8" t="s">
        <v>66</v>
      </c>
      <c r="D313" s="3">
        <v>0</v>
      </c>
      <c r="E313" s="3">
        <v>2.7000000000000001E-3</v>
      </c>
      <c r="F313" s="3">
        <v>0.14019999999999999</v>
      </c>
      <c r="G313" s="3">
        <v>40</v>
      </c>
      <c r="H313" s="3">
        <v>50.08</v>
      </c>
      <c r="I313" s="8" t="s">
        <v>66</v>
      </c>
      <c r="J313" s="3">
        <v>8.76</v>
      </c>
      <c r="K313" s="3">
        <v>0</v>
      </c>
      <c r="L313" s="3">
        <v>2.52E-2</v>
      </c>
      <c r="M313" s="3">
        <v>2.1100000000000001E-2</v>
      </c>
      <c r="N313" s="3">
        <v>1.06E-2</v>
      </c>
      <c r="O313" s="3">
        <v>99.039900000000003</v>
      </c>
      <c r="P313" t="s">
        <v>52</v>
      </c>
    </row>
    <row r="314" spans="2:30" x14ac:dyDescent="0.25">
      <c r="B314" s="8" t="s">
        <v>66</v>
      </c>
      <c r="C314" s="8" t="s">
        <v>66</v>
      </c>
      <c r="D314" s="3">
        <v>2.1999999999999999E-2</v>
      </c>
      <c r="E314" s="3">
        <v>0</v>
      </c>
      <c r="F314" s="3">
        <v>0.14269999999999999</v>
      </c>
      <c r="G314" s="3">
        <v>40.299999999999997</v>
      </c>
      <c r="H314" s="3">
        <v>50.27</v>
      </c>
      <c r="I314" s="8" t="s">
        <v>66</v>
      </c>
      <c r="J314" s="3">
        <v>8.65</v>
      </c>
      <c r="K314" s="3">
        <v>2.3599999999999999E-2</v>
      </c>
      <c r="L314" s="3">
        <v>8.5000000000000006E-3</v>
      </c>
      <c r="M314" s="3">
        <v>1.6500000000000001E-2</v>
      </c>
      <c r="N314" s="3">
        <v>1.0200000000000001E-2</v>
      </c>
      <c r="O314" s="3">
        <v>99.443600000000004</v>
      </c>
      <c r="P314" t="s">
        <v>52</v>
      </c>
    </row>
    <row r="315" spans="2:30" x14ac:dyDescent="0.25">
      <c r="B315" s="8" t="s">
        <v>66</v>
      </c>
      <c r="C315" s="8" t="s">
        <v>66</v>
      </c>
      <c r="D315" s="3">
        <v>3.4200000000000001E-2</v>
      </c>
      <c r="E315" s="3">
        <v>6.4000000000000003E-3</v>
      </c>
      <c r="F315" s="3">
        <v>0.13170000000000001</v>
      </c>
      <c r="G315" s="3">
        <v>39.76</v>
      </c>
      <c r="H315" s="3">
        <v>50.08</v>
      </c>
      <c r="I315" s="8" t="s">
        <v>66</v>
      </c>
      <c r="J315" s="3">
        <v>8.6</v>
      </c>
      <c r="K315" s="3">
        <v>0</v>
      </c>
      <c r="L315" s="3">
        <v>2.6700000000000002E-2</v>
      </c>
      <c r="M315" s="3">
        <v>4.6600000000000003E-2</v>
      </c>
      <c r="N315" s="3">
        <v>0</v>
      </c>
      <c r="O315" s="3">
        <v>98.685699999999997</v>
      </c>
      <c r="P315" t="s">
        <v>52</v>
      </c>
      <c r="R315" t="s">
        <v>73</v>
      </c>
    </row>
    <row r="316" spans="2:30" x14ac:dyDescent="0.25">
      <c r="B316" s="8" t="s">
        <v>66</v>
      </c>
      <c r="C316" s="8" t="s">
        <v>66</v>
      </c>
      <c r="D316" s="3">
        <v>1.1000000000000001E-3</v>
      </c>
      <c r="E316" s="3">
        <v>1.37E-2</v>
      </c>
      <c r="F316" s="3">
        <v>0.1305</v>
      </c>
      <c r="G316" s="3">
        <v>39.89</v>
      </c>
      <c r="H316" s="3">
        <v>49.96</v>
      </c>
      <c r="I316" s="8" t="s">
        <v>66</v>
      </c>
      <c r="J316" s="3">
        <v>8.75</v>
      </c>
      <c r="K316" s="3">
        <v>0</v>
      </c>
      <c r="L316" s="3">
        <v>2.86E-2</v>
      </c>
      <c r="M316" s="3">
        <v>4.7000000000000002E-3</v>
      </c>
      <c r="N316" s="3">
        <v>0</v>
      </c>
      <c r="O316" s="3">
        <v>98.778599999999997</v>
      </c>
      <c r="P316" t="s">
        <v>52</v>
      </c>
      <c r="S316" t="s">
        <v>17</v>
      </c>
      <c r="T316" t="s">
        <v>18</v>
      </c>
      <c r="U316" t="s">
        <v>24</v>
      </c>
      <c r="V316" t="s">
        <v>23</v>
      </c>
      <c r="W316" t="s">
        <v>21</v>
      </c>
      <c r="X316" t="s">
        <v>20</v>
      </c>
      <c r="Y316" t="s">
        <v>25</v>
      </c>
      <c r="Z316" t="s">
        <v>32</v>
      </c>
      <c r="AA316" t="s">
        <v>22</v>
      </c>
      <c r="AB316" t="s">
        <v>19</v>
      </c>
      <c r="AC316" t="s">
        <v>26</v>
      </c>
    </row>
    <row r="317" spans="2:30" x14ac:dyDescent="0.25">
      <c r="B317" s="8" t="s">
        <v>66</v>
      </c>
      <c r="C317" s="8" t="s">
        <v>66</v>
      </c>
      <c r="D317" s="3">
        <v>0</v>
      </c>
      <c r="E317" s="3">
        <v>9.1999999999999998E-3</v>
      </c>
      <c r="F317" s="3">
        <v>0.13800000000000001</v>
      </c>
      <c r="G317" s="3">
        <v>40.01</v>
      </c>
      <c r="H317" s="3">
        <v>50.14</v>
      </c>
      <c r="I317" s="8" t="s">
        <v>66</v>
      </c>
      <c r="J317" s="3">
        <v>8.26</v>
      </c>
      <c r="K317" s="3">
        <v>0</v>
      </c>
      <c r="L317" s="3">
        <v>0.1041</v>
      </c>
      <c r="M317" s="3">
        <v>2.92E-2</v>
      </c>
      <c r="N317" s="3">
        <v>3.1199999999999999E-2</v>
      </c>
      <c r="O317" s="3">
        <v>98.721800000000002</v>
      </c>
      <c r="P317" t="s">
        <v>52</v>
      </c>
      <c r="S317" s="3">
        <f>AVERAGE(D284:D293)</f>
        <v>3.35</v>
      </c>
      <c r="T317" s="3">
        <f>AVERAGE(E284:E293)</f>
        <v>0.11810000000000001</v>
      </c>
      <c r="U317" s="3">
        <f>AVERAGE(F284:F293)</f>
        <v>0.42996000000000001</v>
      </c>
      <c r="V317" s="3">
        <f>AVERAGE(G284:G293)</f>
        <v>54.366000000000007</v>
      </c>
      <c r="W317" s="3">
        <f>AVERAGE(H284:H293)</f>
        <v>13.494999999999999</v>
      </c>
      <c r="X317" s="3">
        <f>AVERAGE(J284:J293)</f>
        <v>1.9549999999999996</v>
      </c>
      <c r="Y317" s="3">
        <f>AVERAGE(K284:K293)</f>
        <v>6.5320000000000009</v>
      </c>
      <c r="Z317" s="3">
        <f>AVERAGE(L284:L293)</f>
        <v>6.9689999999999988E-2</v>
      </c>
      <c r="AA317" s="3">
        <f>AVERAGE(M284:M293)</f>
        <v>18.016000000000002</v>
      </c>
      <c r="AB317" s="3">
        <f>AVERAGE(N284:N293)</f>
        <v>0.14275999999999997</v>
      </c>
      <c r="AC317" s="3">
        <f>SUM(S317:AB317)</f>
        <v>98.474509999999995</v>
      </c>
      <c r="AD317" t="s">
        <v>46</v>
      </c>
    </row>
    <row r="318" spans="2:30" x14ac:dyDescent="0.25">
      <c r="B318" s="8" t="s">
        <v>66</v>
      </c>
      <c r="C318" s="8" t="s">
        <v>66</v>
      </c>
      <c r="D318" s="3">
        <v>0</v>
      </c>
      <c r="E318" s="3">
        <v>1.9699999999999999E-2</v>
      </c>
      <c r="F318" s="3">
        <v>0.17419999999999999</v>
      </c>
      <c r="G318" s="3">
        <v>40.35</v>
      </c>
      <c r="H318" s="3">
        <v>50.32</v>
      </c>
      <c r="I318" s="8" t="s">
        <v>66</v>
      </c>
      <c r="J318" s="3">
        <v>8.1300000000000008</v>
      </c>
      <c r="K318" s="3">
        <v>1.5900000000000001E-2</v>
      </c>
      <c r="L318" s="3">
        <v>6.1499999999999999E-2</v>
      </c>
      <c r="M318" s="3">
        <v>0</v>
      </c>
      <c r="N318" s="3">
        <v>6.5000000000000002E-2</v>
      </c>
      <c r="O318" s="3">
        <v>99.136399999999995</v>
      </c>
      <c r="P318" t="s">
        <v>52</v>
      </c>
      <c r="S318" s="3">
        <f>AVERAGE(D294:D302)</f>
        <v>0.17547777777777776</v>
      </c>
      <c r="T318" s="3">
        <f>AVERAGE(E294:E302)</f>
        <v>5.8833333333333342E-2</v>
      </c>
      <c r="U318" s="3">
        <f>AVERAGE(F294:F302)</f>
        <v>3.1233333333333335</v>
      </c>
      <c r="V318" s="3">
        <f>AVERAGE(G294:G302)</f>
        <v>39.887777777777778</v>
      </c>
      <c r="W318" s="3">
        <f>AVERAGE(H294:H302)</f>
        <v>10.675555555555555</v>
      </c>
      <c r="X318" s="3">
        <f>AVERAGE(J294:J302)</f>
        <v>8.2633333333333336</v>
      </c>
      <c r="Y318" s="3">
        <f>AVERAGE(K294:K302)</f>
        <v>22.337777777777777</v>
      </c>
      <c r="Z318" s="3">
        <f>AVERAGE(L294:L302)</f>
        <v>6.3044444444444445E-2</v>
      </c>
      <c r="AA318" s="3">
        <f>AVERAGE(M294:M302)</f>
        <v>13.845555555555556</v>
      </c>
      <c r="AB318" s="3">
        <f>AVERAGE(N294:N302)</f>
        <v>0.59711111111111115</v>
      </c>
      <c r="AC318" s="3">
        <f t="shared" ref="AC318:AC319" si="119">SUM(S318:AB318)</f>
        <v>99.027799999999985</v>
      </c>
      <c r="AD318" t="s">
        <v>49</v>
      </c>
    </row>
    <row r="319" spans="2:30" x14ac:dyDescent="0.25">
      <c r="B319" s="8" t="s">
        <v>66</v>
      </c>
      <c r="C319" s="8" t="s">
        <v>66</v>
      </c>
      <c r="D319" s="3">
        <v>2.53E-2</v>
      </c>
      <c r="E319" s="3">
        <v>1.11E-2</v>
      </c>
      <c r="F319" s="3">
        <v>0.1449</v>
      </c>
      <c r="G319" s="3">
        <v>40.53</v>
      </c>
      <c r="H319" s="3">
        <v>50.55</v>
      </c>
      <c r="I319" s="8" t="s">
        <v>66</v>
      </c>
      <c r="J319" s="3">
        <v>8.06</v>
      </c>
      <c r="K319" s="3">
        <v>0</v>
      </c>
      <c r="L319" s="3">
        <v>1.18E-2</v>
      </c>
      <c r="M319" s="3">
        <v>1.38E-2</v>
      </c>
      <c r="N319" s="3">
        <v>3.0599999999999999E-2</v>
      </c>
      <c r="O319" s="3">
        <v>99.377600000000001</v>
      </c>
      <c r="P319" t="s">
        <v>52</v>
      </c>
      <c r="S319" s="3">
        <f>AVERAGE(D303:D312)</f>
        <v>3.9420000000000004E-2</v>
      </c>
      <c r="T319" s="3">
        <f>AVERAGE(E303:E312)</f>
        <v>3.7389999999999993E-2</v>
      </c>
      <c r="U319" s="3">
        <f>AVERAGE(F303:F312)</f>
        <v>0.20432999999999998</v>
      </c>
      <c r="V319" s="3">
        <f>AVERAGE(G303:G312)</f>
        <v>56.303999999999995</v>
      </c>
      <c r="W319" s="3">
        <f>AVERAGE(H303:H312)</f>
        <v>35.636000000000003</v>
      </c>
      <c r="X319" s="3">
        <f>AVERAGE(J303:J312)</f>
        <v>4.9109999999999996</v>
      </c>
      <c r="Y319" s="3">
        <f>AVERAGE(K303:K312)</f>
        <v>0.60689000000000004</v>
      </c>
      <c r="Z319" s="3">
        <f>AVERAGE(L303:L312)</f>
        <v>0.18568000000000001</v>
      </c>
      <c r="AA319" s="3">
        <f>AVERAGE(M303:M312)</f>
        <v>0.28666999999999992</v>
      </c>
      <c r="AB319" s="3">
        <f>AVERAGE(N303:N312)</f>
        <v>8.6680000000000007E-2</v>
      </c>
      <c r="AC319" s="3">
        <f t="shared" si="119"/>
        <v>98.298060000000007</v>
      </c>
      <c r="AD319" t="s">
        <v>51</v>
      </c>
    </row>
    <row r="320" spans="2:30" x14ac:dyDescent="0.25">
      <c r="B320" s="8" t="s">
        <v>66</v>
      </c>
      <c r="C320" s="8" t="s">
        <v>66</v>
      </c>
      <c r="D320" s="3">
        <v>0</v>
      </c>
      <c r="E320" s="3">
        <v>1.12E-2</v>
      </c>
      <c r="F320" s="3">
        <v>0.12189999999999999</v>
      </c>
      <c r="G320" s="3">
        <v>40.42</v>
      </c>
      <c r="H320" s="3">
        <v>50.22</v>
      </c>
      <c r="I320" s="8" t="s">
        <v>66</v>
      </c>
      <c r="J320" s="3">
        <v>8.4600000000000009</v>
      </c>
      <c r="K320" s="3">
        <v>6.8999999999999999E-3</v>
      </c>
      <c r="L320" s="3">
        <v>8.6E-3</v>
      </c>
      <c r="M320" s="3">
        <v>0</v>
      </c>
      <c r="N320" s="3">
        <v>0</v>
      </c>
      <c r="O320" s="3">
        <v>99.248699999999999</v>
      </c>
      <c r="P320" t="s">
        <v>52</v>
      </c>
      <c r="R320" t="s">
        <v>119</v>
      </c>
    </row>
    <row r="321" spans="1:1024 1026:2048 2050:3072 3074:4096 4098:5120 5122:6144 6146:7168 7170:8192 8194:9216 9218:10240 10242:11264 11266:12288 12290:13312 13314:14336 14338:15360 15362:16384" x14ac:dyDescent="0.25">
      <c r="B321" s="8" t="s">
        <v>66</v>
      </c>
      <c r="C321" s="8" t="s">
        <v>66</v>
      </c>
      <c r="D321" s="3">
        <v>0</v>
      </c>
      <c r="E321" s="3">
        <v>2.4199999999999999E-2</v>
      </c>
      <c r="F321" s="3">
        <v>0.16950000000000001</v>
      </c>
      <c r="G321" s="3">
        <v>40.520000000000003</v>
      </c>
      <c r="H321" s="3">
        <v>50.58</v>
      </c>
      <c r="I321" s="8" t="s">
        <v>66</v>
      </c>
      <c r="J321" s="3">
        <v>8.2899999999999991</v>
      </c>
      <c r="K321" s="3">
        <v>0</v>
      </c>
      <c r="L321" s="3">
        <v>6.7000000000000004E-2</v>
      </c>
      <c r="M321" s="3">
        <v>1.54E-2</v>
      </c>
      <c r="N321" s="3">
        <v>5.8400000000000001E-2</v>
      </c>
      <c r="O321" s="3">
        <v>99.724599999999995</v>
      </c>
      <c r="P321" t="s">
        <v>52</v>
      </c>
      <c r="S321" s="3">
        <f>_xlfn.STDEV.P(D284:D293)</f>
        <v>0.64152942255207734</v>
      </c>
      <c r="T321" s="3">
        <f>_xlfn.STDEV.P(E284:E293)</f>
        <v>0.11416465302360446</v>
      </c>
      <c r="U321" s="3">
        <f>_xlfn.STDEV.P(F284:F293)</f>
        <v>3.7792941139847797E-2</v>
      </c>
      <c r="V321" s="3">
        <f>_xlfn.STDEV.P(G284:G293)</f>
        <v>0.38398437468209601</v>
      </c>
      <c r="W321" s="3">
        <f>_xlfn.STDEV.P(H284:H293)</f>
        <v>1.1410543370059114</v>
      </c>
      <c r="X321" s="3">
        <f>_xlfn.STDEV.P(J284:J293)</f>
        <v>0.16323296235748472</v>
      </c>
      <c r="Y321" s="3">
        <f>_xlfn.STDEV.P(K284:K293)</f>
        <v>1.1685615088646351</v>
      </c>
      <c r="Z321" s="3">
        <f>_xlfn.STDEV.P(L284:L293)</f>
        <v>3.7651067713944074E-2</v>
      </c>
      <c r="AA321" s="3">
        <f>_xlfn.STDEV.P(M284:M293)</f>
        <v>0.89820042306825942</v>
      </c>
      <c r="AB321" s="3">
        <f>_xlfn.STDEV.P(N284:N293)</f>
        <v>3.1030153077289405E-2</v>
      </c>
      <c r="AD321" t="s">
        <v>46</v>
      </c>
    </row>
    <row r="322" spans="1:1024 1026:2048 2050:3072 3074:4096 4098:5120 5122:6144 6146:7168 7170:8192 8194:9216 9218:10240 10242:11264 11266:12288 12290:13312 13314:14336 14338:15360 15362:16384" x14ac:dyDescent="0.25">
      <c r="B322" s="8" t="s">
        <v>66</v>
      </c>
      <c r="C322" s="8" t="s">
        <v>66</v>
      </c>
      <c r="D322" s="3">
        <v>0</v>
      </c>
      <c r="E322" s="3">
        <v>1.7600000000000001E-2</v>
      </c>
      <c r="F322" s="3">
        <v>0.13469999999999999</v>
      </c>
      <c r="G322" s="3">
        <v>40.369999999999997</v>
      </c>
      <c r="H322" s="3">
        <v>50.34</v>
      </c>
      <c r="I322" s="8" t="s">
        <v>66</v>
      </c>
      <c r="J322" s="3">
        <v>8.2200000000000006</v>
      </c>
      <c r="K322" s="3">
        <v>1.04E-2</v>
      </c>
      <c r="L322" s="3">
        <v>3.9100000000000003E-2</v>
      </c>
      <c r="M322" s="3">
        <v>1.24E-2</v>
      </c>
      <c r="N322" s="3">
        <v>9.2999999999999992E-3</v>
      </c>
      <c r="O322" s="3">
        <v>99.153499999999994</v>
      </c>
      <c r="P322" t="s">
        <v>52</v>
      </c>
      <c r="S322" s="3">
        <f>_xlfn.STDEV.P(D294:D302)</f>
        <v>4.5052803039637788E-2</v>
      </c>
      <c r="T322" s="3">
        <f>_xlfn.STDEV.P(E294:E302)</f>
        <v>1.5389390284651725E-2</v>
      </c>
      <c r="U322" s="3">
        <f>_xlfn.STDEV.P(F294:F302)</f>
        <v>0.48101744020126458</v>
      </c>
      <c r="V322" s="3">
        <f>_xlfn.STDEV.P(G294:G302)</f>
        <v>0.48322476430694794</v>
      </c>
      <c r="W322" s="3">
        <f>_xlfn.STDEV.P(H294:H302)</f>
        <v>0.90609186572654021</v>
      </c>
      <c r="X322" s="3">
        <f>_xlfn.STDEV.P(J294:J302)</f>
        <v>0.79162280580252786</v>
      </c>
      <c r="Y322" s="3">
        <f>_xlfn.STDEV.P(K294:K302)</f>
        <v>0.32577353339663456</v>
      </c>
      <c r="Z322" s="3">
        <f>_xlfn.STDEV.P(L294:L302)</f>
        <v>3.711088822288356E-2</v>
      </c>
      <c r="AA322" s="3">
        <f>_xlfn.STDEV.P(M294:M302)</f>
        <v>0.74066203285545829</v>
      </c>
      <c r="AB322" s="3">
        <f>_xlfn.STDEV.P(N294:N302)</f>
        <v>0.1963613021642866</v>
      </c>
      <c r="AD322" t="s">
        <v>49</v>
      </c>
    </row>
    <row r="323" spans="1:1024 1026:2048 2050:3072 3074:4096 4098:5120 5122:6144 6146:7168 7170:8192 8194:9216 9218:10240 10242:11264 11266:12288 12290:13312 13314:14336 14338:15360 15362:16384" x14ac:dyDescent="0.25">
      <c r="S323" s="3">
        <f>_xlfn.STDEV.P(D303:D312)</f>
        <v>2.709165185070854E-2</v>
      </c>
      <c r="T323" s="3">
        <f>_xlfn.STDEV.P(E303:E312)</f>
        <v>2.7471019274864932E-2</v>
      </c>
      <c r="U323" s="3">
        <f>_xlfn.STDEV.P(F303:F312)</f>
        <v>4.9671300566826379E-2</v>
      </c>
      <c r="V323" s="3">
        <f>_xlfn.STDEV.P(G303:G312)</f>
        <v>0.75636234702687344</v>
      </c>
      <c r="W323" s="3">
        <f>_xlfn.STDEV.P(H303:H312)</f>
        <v>0.70235603507053379</v>
      </c>
      <c r="X323" s="3">
        <f>_xlfn.STDEV.P(J303:J312)</f>
        <v>0.14131171218267788</v>
      </c>
      <c r="Y323" s="3">
        <f>_xlfn.STDEV.P(K303:K312)</f>
        <v>9.1733444827936314E-2</v>
      </c>
      <c r="Z323" s="3">
        <f>_xlfn.STDEV.P(L303:L312)</f>
        <v>4.7711273300971552E-2</v>
      </c>
      <c r="AA323" s="3">
        <f>_xlfn.STDEV.P(M303:M312)</f>
        <v>0.14200188766350977</v>
      </c>
      <c r="AB323" s="3">
        <f>_xlfn.STDEV.P(N303:N312)</f>
        <v>3.9801803979216822E-2</v>
      </c>
      <c r="AD323" t="s">
        <v>51</v>
      </c>
    </row>
    <row r="324" spans="1:1024 1026:2048 2050:3072 3074:4096 4098:5120 5122:6144 6146:7168 7170:8192 8194:9216 9218:10240 10242:11264 11266:12288 12290:13312 13314:14336 14338:15360 15362:16384" x14ac:dyDescent="0.25"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1024 1026:2048 2050:3072 3074:4096 4098:5120 5122:6144 6146:7168 7170:8192 8194:9216 9218:10240 10242:11264 11266:12288 12290:13312 13314:14336 14338:15360 15362:16384" x14ac:dyDescent="0.25">
      <c r="B325" s="3"/>
      <c r="D325" s="3"/>
      <c r="F325" s="3"/>
      <c r="H325" s="3"/>
      <c r="J325" s="3"/>
      <c r="L325" s="3"/>
      <c r="N325" s="3"/>
      <c r="P325" s="3"/>
      <c r="R325" t="s">
        <v>120</v>
      </c>
      <c r="S325" s="3">
        <f>SQRT(S320^2+S321^2+S322^2+S323^2)</f>
        <v>0.64367982154307912</v>
      </c>
      <c r="T325" s="3">
        <f t="shared" ref="T325:AB325" si="120">SQRT(T320^2+T321^2+T322^2+T323^2)</f>
        <v>0.11842743868434094</v>
      </c>
      <c r="U325" s="3">
        <f t="shared" si="120"/>
        <v>0.48504981422301069</v>
      </c>
      <c r="V325" s="3">
        <f t="shared" si="120"/>
        <v>0.97623469147511155</v>
      </c>
      <c r="W325" s="3">
        <f t="shared" si="120"/>
        <v>1.6175016133332925</v>
      </c>
      <c r="X325" s="3">
        <f t="shared" si="120"/>
        <v>0.82053681615553775</v>
      </c>
      <c r="Y325" s="3">
        <f t="shared" si="120"/>
        <v>1.2165851470249507</v>
      </c>
      <c r="Z325" s="3">
        <f t="shared" si="120"/>
        <v>7.1212263864388975E-2</v>
      </c>
      <c r="AA325" s="3">
        <f t="shared" si="120"/>
        <v>1.1728208656967101</v>
      </c>
      <c r="AB325" s="3">
        <f t="shared" si="120"/>
        <v>0.20274322427063815</v>
      </c>
      <c r="AD325" s="3"/>
      <c r="AF325" s="3"/>
      <c r="AH325" s="3"/>
      <c r="AJ325" s="3"/>
      <c r="AL325" s="3"/>
      <c r="AN325" s="3"/>
      <c r="AP325" s="3"/>
      <c r="AR325" s="3"/>
      <c r="AT325" s="3"/>
      <c r="AV325" s="3"/>
      <c r="AX325" s="3"/>
      <c r="AZ325" s="3"/>
      <c r="BB325" s="3"/>
      <c r="BD325" s="3"/>
      <c r="BF325" s="3"/>
      <c r="BH325" s="3"/>
      <c r="BJ325" s="3"/>
      <c r="BL325" s="3"/>
      <c r="BN325" s="3"/>
      <c r="BP325" s="3"/>
      <c r="BR325" s="3"/>
      <c r="BT325" s="3"/>
      <c r="BV325" s="3"/>
      <c r="BX325" s="3"/>
      <c r="BZ325" s="3"/>
      <c r="CB325" s="3"/>
      <c r="CD325" s="3"/>
      <c r="CF325" s="3"/>
      <c r="CH325" s="3"/>
      <c r="CJ325" s="3"/>
      <c r="CL325" s="3"/>
      <c r="CN325" s="3"/>
      <c r="CP325" s="3"/>
      <c r="CR325" s="3"/>
      <c r="CT325" s="3"/>
      <c r="CV325" s="3"/>
      <c r="CX325" s="3"/>
      <c r="CZ325" s="3"/>
      <c r="DB325" s="3"/>
      <c r="DD325" s="3"/>
      <c r="DF325" s="3"/>
      <c r="DH325" s="3"/>
      <c r="DJ325" s="3"/>
      <c r="DL325" s="3"/>
      <c r="DN325" s="3"/>
      <c r="DP325" s="3"/>
      <c r="DR325" s="3"/>
      <c r="DT325" s="3"/>
      <c r="DV325" s="3"/>
      <c r="DX325" s="3"/>
      <c r="DZ325" s="3"/>
      <c r="EB325" s="3"/>
      <c r="ED325" s="3"/>
      <c r="EF325" s="3"/>
      <c r="EH325" s="3"/>
      <c r="EJ325" s="3"/>
      <c r="EL325" s="3"/>
      <c r="EN325" s="3"/>
      <c r="EP325" s="3"/>
      <c r="ER325" s="3"/>
      <c r="ET325" s="3"/>
      <c r="EV325" s="3"/>
      <c r="EX325" s="3"/>
      <c r="EZ325" s="3"/>
      <c r="FB325" s="3"/>
      <c r="FD325" s="3"/>
      <c r="FF325" s="3"/>
      <c r="FH325" s="3"/>
      <c r="FJ325" s="3"/>
      <c r="FL325" s="3"/>
      <c r="FN325" s="3"/>
      <c r="FP325" s="3"/>
      <c r="FR325" s="3"/>
      <c r="FT325" s="3"/>
      <c r="FV325" s="3"/>
      <c r="FX325" s="3"/>
      <c r="FZ325" s="3"/>
      <c r="GB325" s="3"/>
      <c r="GD325" s="3"/>
      <c r="GF325" s="3"/>
      <c r="GH325" s="3"/>
      <c r="GJ325" s="3"/>
      <c r="GL325" s="3"/>
      <c r="GN325" s="3"/>
      <c r="GP325" s="3"/>
      <c r="GR325" s="3"/>
      <c r="GT325" s="3"/>
      <c r="GV325" s="3"/>
      <c r="GX325" s="3"/>
      <c r="GZ325" s="3"/>
      <c r="HB325" s="3"/>
      <c r="HD325" s="3"/>
      <c r="HF325" s="3"/>
      <c r="HH325" s="3"/>
      <c r="HJ325" s="3"/>
      <c r="HL325" s="3"/>
      <c r="HN325" s="3"/>
      <c r="HP325" s="3"/>
      <c r="HR325" s="3"/>
      <c r="HT325" s="3"/>
      <c r="HV325" s="3"/>
      <c r="HX325" s="3"/>
      <c r="HZ325" s="3"/>
      <c r="IB325" s="3"/>
      <c r="ID325" s="3"/>
      <c r="IF325" s="3"/>
      <c r="IH325" s="3"/>
      <c r="IJ325" s="3"/>
      <c r="IL325" s="3"/>
      <c r="IN325" s="3"/>
      <c r="IP325" s="3"/>
      <c r="IR325" s="3"/>
      <c r="IT325" s="3"/>
      <c r="IV325" s="3"/>
      <c r="IX325" s="3"/>
      <c r="IZ325" s="3"/>
      <c r="JB325" s="3"/>
      <c r="JD325" s="3"/>
      <c r="JF325" s="3"/>
      <c r="JH325" s="3"/>
      <c r="JJ325" s="3"/>
      <c r="JL325" s="3"/>
      <c r="JN325" s="3"/>
      <c r="JP325" s="3"/>
      <c r="JR325" s="3"/>
      <c r="JT325" s="3"/>
      <c r="JV325" s="3"/>
      <c r="JX325" s="3"/>
      <c r="JZ325" s="3"/>
      <c r="KB325" s="3"/>
      <c r="KD325" s="3"/>
      <c r="KF325" s="3"/>
      <c r="KH325" s="3"/>
      <c r="KJ325" s="3"/>
      <c r="KL325" s="3"/>
      <c r="KN325" s="3"/>
      <c r="KP325" s="3"/>
      <c r="KR325" s="3"/>
      <c r="KT325" s="3"/>
      <c r="KV325" s="3"/>
      <c r="KX325" s="3"/>
      <c r="KZ325" s="3"/>
      <c r="LB325" s="3"/>
      <c r="LD325" s="3"/>
      <c r="LF325" s="3"/>
      <c r="LH325" s="3"/>
      <c r="LJ325" s="3"/>
      <c r="LL325" s="3"/>
      <c r="LN325" s="3"/>
      <c r="LP325" s="3"/>
      <c r="LR325" s="3"/>
      <c r="LT325" s="3"/>
      <c r="LV325" s="3"/>
      <c r="LX325" s="3"/>
      <c r="LZ325" s="3"/>
      <c r="MB325" s="3"/>
      <c r="MD325" s="3"/>
      <c r="MF325" s="3"/>
      <c r="MH325" s="3"/>
      <c r="MJ325" s="3"/>
      <c r="ML325" s="3"/>
      <c r="MN325" s="3"/>
      <c r="MP325" s="3"/>
      <c r="MR325" s="3"/>
      <c r="MT325" s="3"/>
      <c r="MV325" s="3"/>
      <c r="MX325" s="3"/>
      <c r="MZ325" s="3"/>
      <c r="NB325" s="3"/>
      <c r="ND325" s="3"/>
      <c r="NF325" s="3"/>
      <c r="NH325" s="3"/>
      <c r="NJ325" s="3"/>
      <c r="NL325" s="3"/>
      <c r="NN325" s="3"/>
      <c r="NP325" s="3"/>
      <c r="NR325" s="3"/>
      <c r="NT325" s="3"/>
      <c r="NV325" s="3"/>
      <c r="NX325" s="3"/>
      <c r="NZ325" s="3"/>
      <c r="OB325" s="3"/>
      <c r="OD325" s="3"/>
      <c r="OF325" s="3"/>
      <c r="OH325" s="3"/>
      <c r="OJ325" s="3"/>
      <c r="OL325" s="3"/>
      <c r="ON325" s="3"/>
      <c r="OP325" s="3"/>
      <c r="OR325" s="3"/>
      <c r="OT325" s="3"/>
      <c r="OV325" s="3"/>
      <c r="OX325" s="3"/>
      <c r="OZ325" s="3"/>
      <c r="PB325" s="3"/>
      <c r="PD325" s="3"/>
      <c r="PF325" s="3"/>
      <c r="PH325" s="3"/>
      <c r="PJ325" s="3"/>
      <c r="PL325" s="3"/>
      <c r="PN325" s="3"/>
      <c r="PP325" s="3"/>
      <c r="PR325" s="3"/>
      <c r="PT325" s="3"/>
      <c r="PV325" s="3"/>
      <c r="PX325" s="3"/>
      <c r="PZ325" s="3"/>
      <c r="QB325" s="3"/>
      <c r="QD325" s="3"/>
      <c r="QF325" s="3"/>
      <c r="QH325" s="3"/>
      <c r="QJ325" s="3"/>
      <c r="QL325" s="3"/>
      <c r="QN325" s="3"/>
      <c r="QP325" s="3"/>
      <c r="QR325" s="3"/>
      <c r="QT325" s="3"/>
      <c r="QV325" s="3"/>
      <c r="QX325" s="3"/>
      <c r="QZ325" s="3"/>
      <c r="RB325" s="3"/>
      <c r="RD325" s="3"/>
      <c r="RF325" s="3"/>
      <c r="RH325" s="3"/>
      <c r="RJ325" s="3"/>
      <c r="RL325" s="3"/>
      <c r="RN325" s="3"/>
      <c r="RP325" s="3"/>
      <c r="RR325" s="3"/>
      <c r="RT325" s="3"/>
      <c r="RV325" s="3"/>
      <c r="RX325" s="3"/>
      <c r="RZ325" s="3"/>
      <c r="SB325" s="3"/>
      <c r="SD325" s="3"/>
      <c r="SF325" s="3"/>
      <c r="SH325" s="3"/>
      <c r="SJ325" s="3"/>
      <c r="SL325" s="3"/>
      <c r="SN325" s="3"/>
      <c r="SP325" s="3"/>
      <c r="SR325" s="3"/>
      <c r="ST325" s="3"/>
      <c r="SV325" s="3"/>
      <c r="SX325" s="3"/>
      <c r="SZ325" s="3"/>
      <c r="TB325" s="3"/>
      <c r="TD325" s="3"/>
      <c r="TF325" s="3"/>
      <c r="TH325" s="3"/>
      <c r="TJ325" s="3"/>
      <c r="TL325" s="3"/>
      <c r="TN325" s="3"/>
      <c r="TP325" s="3"/>
      <c r="TR325" s="3"/>
      <c r="TT325" s="3"/>
      <c r="TV325" s="3"/>
      <c r="TX325" s="3"/>
      <c r="TZ325" s="3"/>
      <c r="UB325" s="3"/>
      <c r="UD325" s="3"/>
      <c r="UF325" s="3"/>
      <c r="UH325" s="3"/>
      <c r="UJ325" s="3"/>
      <c r="UL325" s="3"/>
      <c r="UN325" s="3"/>
      <c r="UP325" s="3"/>
      <c r="UR325" s="3"/>
      <c r="UT325" s="3"/>
      <c r="UV325" s="3"/>
      <c r="UX325" s="3"/>
      <c r="UZ325" s="3"/>
      <c r="VB325" s="3"/>
      <c r="VD325" s="3"/>
      <c r="VF325" s="3"/>
      <c r="VH325" s="3"/>
      <c r="VJ325" s="3"/>
      <c r="VL325" s="3"/>
      <c r="VN325" s="3"/>
      <c r="VP325" s="3"/>
      <c r="VR325" s="3"/>
      <c r="VT325" s="3"/>
      <c r="VV325" s="3"/>
      <c r="VX325" s="3"/>
      <c r="VZ325" s="3"/>
      <c r="WB325" s="3"/>
      <c r="WD325" s="3"/>
      <c r="WF325" s="3"/>
      <c r="WH325" s="3"/>
      <c r="WJ325" s="3"/>
      <c r="WL325" s="3"/>
      <c r="WN325" s="3"/>
      <c r="WP325" s="3"/>
      <c r="WR325" s="3"/>
      <c r="WT325" s="3"/>
      <c r="WV325" s="3"/>
      <c r="WX325" s="3"/>
      <c r="WZ325" s="3"/>
      <c r="XB325" s="3"/>
      <c r="XD325" s="3"/>
      <c r="XF325" s="3"/>
      <c r="XH325" s="3"/>
      <c r="XJ325" s="3"/>
      <c r="XL325" s="3"/>
      <c r="XN325" s="3"/>
      <c r="XP325" s="3"/>
      <c r="XR325" s="3"/>
      <c r="XT325" s="3"/>
      <c r="XV325" s="3"/>
      <c r="XX325" s="3"/>
      <c r="XZ325" s="3"/>
      <c r="YB325" s="3"/>
      <c r="YD325" s="3"/>
      <c r="YF325" s="3"/>
      <c r="YH325" s="3"/>
      <c r="YJ325" s="3"/>
      <c r="YL325" s="3"/>
      <c r="YN325" s="3"/>
      <c r="YP325" s="3"/>
      <c r="YR325" s="3"/>
      <c r="YT325" s="3"/>
      <c r="YV325" s="3"/>
      <c r="YX325" s="3"/>
      <c r="YZ325" s="3"/>
      <c r="ZB325" s="3"/>
      <c r="ZD325" s="3"/>
      <c r="ZF325" s="3"/>
      <c r="ZH325" s="3"/>
      <c r="ZJ325" s="3"/>
      <c r="ZL325" s="3"/>
      <c r="ZN325" s="3"/>
      <c r="ZP325" s="3"/>
      <c r="ZR325" s="3"/>
      <c r="ZT325" s="3"/>
      <c r="ZV325" s="3"/>
      <c r="ZX325" s="3"/>
      <c r="ZZ325" s="3"/>
      <c r="AAB325" s="3"/>
      <c r="AAD325" s="3"/>
      <c r="AAF325" s="3"/>
      <c r="AAH325" s="3"/>
      <c r="AAJ325" s="3"/>
      <c r="AAL325" s="3"/>
      <c r="AAN325" s="3"/>
      <c r="AAP325" s="3"/>
      <c r="AAR325" s="3"/>
      <c r="AAT325" s="3"/>
      <c r="AAV325" s="3"/>
      <c r="AAX325" s="3"/>
      <c r="AAZ325" s="3"/>
      <c r="ABB325" s="3"/>
      <c r="ABD325" s="3"/>
      <c r="ABF325" s="3"/>
      <c r="ABH325" s="3"/>
      <c r="ABJ325" s="3"/>
      <c r="ABL325" s="3"/>
      <c r="ABN325" s="3"/>
      <c r="ABP325" s="3"/>
      <c r="ABR325" s="3"/>
      <c r="ABT325" s="3"/>
      <c r="ABV325" s="3"/>
      <c r="ABX325" s="3"/>
      <c r="ABZ325" s="3"/>
      <c r="ACB325" s="3"/>
      <c r="ACD325" s="3"/>
      <c r="ACF325" s="3"/>
      <c r="ACH325" s="3"/>
      <c r="ACJ325" s="3"/>
      <c r="ACL325" s="3"/>
      <c r="ACN325" s="3"/>
      <c r="ACP325" s="3"/>
      <c r="ACR325" s="3"/>
      <c r="ACT325" s="3"/>
      <c r="ACV325" s="3"/>
      <c r="ACX325" s="3"/>
      <c r="ACZ325" s="3"/>
      <c r="ADB325" s="3"/>
      <c r="ADD325" s="3"/>
      <c r="ADF325" s="3"/>
      <c r="ADH325" s="3"/>
      <c r="ADJ325" s="3"/>
      <c r="ADL325" s="3"/>
      <c r="ADN325" s="3"/>
      <c r="ADP325" s="3"/>
      <c r="ADR325" s="3"/>
      <c r="ADT325" s="3"/>
      <c r="ADV325" s="3"/>
      <c r="ADX325" s="3"/>
      <c r="ADZ325" s="3"/>
      <c r="AEB325" s="3"/>
      <c r="AED325" s="3"/>
      <c r="AEF325" s="3"/>
      <c r="AEH325" s="3"/>
      <c r="AEJ325" s="3"/>
      <c r="AEL325" s="3"/>
      <c r="AEN325" s="3"/>
      <c r="AEP325" s="3"/>
      <c r="AER325" s="3"/>
      <c r="AET325" s="3"/>
      <c r="AEV325" s="3"/>
      <c r="AEX325" s="3"/>
      <c r="AEZ325" s="3"/>
      <c r="AFB325" s="3"/>
      <c r="AFD325" s="3"/>
      <c r="AFF325" s="3"/>
      <c r="AFH325" s="3"/>
      <c r="AFJ325" s="3"/>
      <c r="AFL325" s="3"/>
      <c r="AFN325" s="3"/>
      <c r="AFP325" s="3"/>
      <c r="AFR325" s="3"/>
      <c r="AFT325" s="3"/>
      <c r="AFV325" s="3"/>
      <c r="AFX325" s="3"/>
      <c r="AFZ325" s="3"/>
      <c r="AGB325" s="3"/>
      <c r="AGD325" s="3"/>
      <c r="AGF325" s="3"/>
      <c r="AGH325" s="3"/>
      <c r="AGJ325" s="3"/>
      <c r="AGL325" s="3"/>
      <c r="AGN325" s="3"/>
      <c r="AGP325" s="3"/>
      <c r="AGR325" s="3"/>
      <c r="AGT325" s="3"/>
      <c r="AGV325" s="3"/>
      <c r="AGX325" s="3"/>
      <c r="AGZ325" s="3"/>
      <c r="AHB325" s="3"/>
      <c r="AHD325" s="3"/>
      <c r="AHF325" s="3"/>
      <c r="AHH325" s="3"/>
      <c r="AHJ325" s="3"/>
      <c r="AHL325" s="3"/>
      <c r="AHN325" s="3"/>
      <c r="AHP325" s="3"/>
      <c r="AHR325" s="3"/>
      <c r="AHT325" s="3"/>
      <c r="AHV325" s="3"/>
      <c r="AHX325" s="3"/>
      <c r="AHZ325" s="3"/>
      <c r="AIB325" s="3"/>
      <c r="AID325" s="3"/>
      <c r="AIF325" s="3"/>
      <c r="AIH325" s="3"/>
      <c r="AIJ325" s="3"/>
      <c r="AIL325" s="3"/>
      <c r="AIN325" s="3"/>
      <c r="AIP325" s="3"/>
      <c r="AIR325" s="3"/>
      <c r="AIT325" s="3"/>
      <c r="AIV325" s="3"/>
      <c r="AIX325" s="3"/>
      <c r="AIZ325" s="3"/>
      <c r="AJB325" s="3"/>
      <c r="AJD325" s="3"/>
      <c r="AJF325" s="3"/>
      <c r="AJH325" s="3"/>
      <c r="AJJ325" s="3"/>
      <c r="AJL325" s="3"/>
      <c r="AJN325" s="3"/>
      <c r="AJP325" s="3"/>
      <c r="AJR325" s="3"/>
      <c r="AJT325" s="3"/>
      <c r="AJV325" s="3"/>
      <c r="AJX325" s="3"/>
      <c r="AJZ325" s="3"/>
      <c r="AKB325" s="3"/>
      <c r="AKD325" s="3"/>
      <c r="AKF325" s="3"/>
      <c r="AKH325" s="3"/>
      <c r="AKJ325" s="3"/>
      <c r="AKL325" s="3"/>
      <c r="AKN325" s="3"/>
      <c r="AKP325" s="3"/>
      <c r="AKR325" s="3"/>
      <c r="AKT325" s="3"/>
      <c r="AKV325" s="3"/>
      <c r="AKX325" s="3"/>
      <c r="AKZ325" s="3"/>
      <c r="ALB325" s="3"/>
      <c r="ALD325" s="3"/>
      <c r="ALF325" s="3"/>
      <c r="ALH325" s="3"/>
      <c r="ALJ325" s="3"/>
      <c r="ALL325" s="3"/>
      <c r="ALN325" s="3"/>
      <c r="ALP325" s="3"/>
      <c r="ALR325" s="3"/>
      <c r="ALT325" s="3"/>
      <c r="ALV325" s="3"/>
      <c r="ALX325" s="3"/>
      <c r="ALZ325" s="3"/>
      <c r="AMB325" s="3"/>
      <c r="AMD325" s="3"/>
      <c r="AMF325" s="3"/>
      <c r="AMH325" s="3"/>
      <c r="AMJ325" s="3"/>
      <c r="AML325" s="3"/>
      <c r="AMN325" s="3"/>
      <c r="AMP325" s="3"/>
      <c r="AMR325" s="3"/>
      <c r="AMT325" s="3"/>
      <c r="AMV325" s="3"/>
      <c r="AMX325" s="3"/>
      <c r="AMZ325" s="3"/>
      <c r="ANB325" s="3"/>
      <c r="AND325" s="3"/>
      <c r="ANF325" s="3"/>
      <c r="ANH325" s="3"/>
      <c r="ANJ325" s="3"/>
      <c r="ANL325" s="3"/>
      <c r="ANN325" s="3"/>
      <c r="ANP325" s="3"/>
      <c r="ANR325" s="3"/>
      <c r="ANT325" s="3"/>
      <c r="ANV325" s="3"/>
      <c r="ANX325" s="3"/>
      <c r="ANZ325" s="3"/>
      <c r="AOB325" s="3"/>
      <c r="AOD325" s="3"/>
      <c r="AOF325" s="3"/>
      <c r="AOH325" s="3"/>
      <c r="AOJ325" s="3"/>
      <c r="AOL325" s="3"/>
      <c r="AON325" s="3"/>
      <c r="AOP325" s="3"/>
      <c r="AOR325" s="3"/>
      <c r="AOT325" s="3"/>
      <c r="AOV325" s="3"/>
      <c r="AOX325" s="3"/>
      <c r="AOZ325" s="3"/>
      <c r="APB325" s="3"/>
      <c r="APD325" s="3"/>
      <c r="APF325" s="3"/>
      <c r="APH325" s="3"/>
      <c r="APJ325" s="3"/>
      <c r="APL325" s="3"/>
      <c r="APN325" s="3"/>
      <c r="APP325" s="3"/>
      <c r="APR325" s="3"/>
      <c r="APT325" s="3"/>
      <c r="APV325" s="3"/>
      <c r="APX325" s="3"/>
      <c r="APZ325" s="3"/>
      <c r="AQB325" s="3"/>
      <c r="AQD325" s="3"/>
      <c r="AQF325" s="3"/>
      <c r="AQH325" s="3"/>
      <c r="AQJ325" s="3"/>
      <c r="AQL325" s="3"/>
      <c r="AQN325" s="3"/>
      <c r="AQP325" s="3"/>
      <c r="AQR325" s="3"/>
      <c r="AQT325" s="3"/>
      <c r="AQV325" s="3"/>
      <c r="AQX325" s="3"/>
      <c r="AQZ325" s="3"/>
      <c r="ARB325" s="3"/>
      <c r="ARD325" s="3"/>
      <c r="ARF325" s="3"/>
      <c r="ARH325" s="3"/>
      <c r="ARJ325" s="3"/>
      <c r="ARL325" s="3"/>
      <c r="ARN325" s="3"/>
      <c r="ARP325" s="3"/>
      <c r="ARR325" s="3"/>
      <c r="ART325" s="3"/>
      <c r="ARV325" s="3"/>
      <c r="ARX325" s="3"/>
      <c r="ARZ325" s="3"/>
      <c r="ASB325" s="3"/>
      <c r="ASD325" s="3"/>
      <c r="ASF325" s="3"/>
      <c r="ASH325" s="3"/>
      <c r="ASJ325" s="3"/>
      <c r="ASL325" s="3"/>
      <c r="ASN325" s="3"/>
      <c r="ASP325" s="3"/>
      <c r="ASR325" s="3"/>
      <c r="AST325" s="3"/>
      <c r="ASV325" s="3"/>
      <c r="ASX325" s="3"/>
      <c r="ASZ325" s="3"/>
      <c r="ATB325" s="3"/>
      <c r="ATD325" s="3"/>
      <c r="ATF325" s="3"/>
      <c r="ATH325" s="3"/>
      <c r="ATJ325" s="3"/>
      <c r="ATL325" s="3"/>
      <c r="ATN325" s="3"/>
      <c r="ATP325" s="3"/>
      <c r="ATR325" s="3"/>
      <c r="ATT325" s="3"/>
      <c r="ATV325" s="3"/>
      <c r="ATX325" s="3"/>
      <c r="ATZ325" s="3"/>
      <c r="AUB325" s="3"/>
      <c r="AUD325" s="3"/>
      <c r="AUF325" s="3"/>
      <c r="AUH325" s="3"/>
      <c r="AUJ325" s="3"/>
      <c r="AUL325" s="3"/>
      <c r="AUN325" s="3"/>
      <c r="AUP325" s="3"/>
      <c r="AUR325" s="3"/>
      <c r="AUT325" s="3"/>
      <c r="AUV325" s="3"/>
      <c r="AUX325" s="3"/>
      <c r="AUZ325" s="3"/>
      <c r="AVB325" s="3"/>
      <c r="AVD325" s="3"/>
      <c r="AVF325" s="3"/>
      <c r="AVH325" s="3"/>
      <c r="AVJ325" s="3"/>
      <c r="AVL325" s="3"/>
      <c r="AVN325" s="3"/>
      <c r="AVP325" s="3"/>
      <c r="AVR325" s="3"/>
      <c r="AVT325" s="3"/>
      <c r="AVV325" s="3"/>
      <c r="AVX325" s="3"/>
      <c r="AVZ325" s="3"/>
      <c r="AWB325" s="3"/>
      <c r="AWD325" s="3"/>
      <c r="AWF325" s="3"/>
      <c r="AWH325" s="3"/>
      <c r="AWJ325" s="3"/>
      <c r="AWL325" s="3"/>
      <c r="AWN325" s="3"/>
      <c r="AWP325" s="3"/>
      <c r="AWR325" s="3"/>
      <c r="AWT325" s="3"/>
      <c r="AWV325" s="3"/>
      <c r="AWX325" s="3"/>
      <c r="AWZ325" s="3"/>
      <c r="AXB325" s="3"/>
      <c r="AXD325" s="3"/>
      <c r="AXF325" s="3"/>
      <c r="AXH325" s="3"/>
      <c r="AXJ325" s="3"/>
      <c r="AXL325" s="3"/>
      <c r="AXN325" s="3"/>
      <c r="AXP325" s="3"/>
      <c r="AXR325" s="3"/>
      <c r="AXT325" s="3"/>
      <c r="AXV325" s="3"/>
      <c r="AXX325" s="3"/>
      <c r="AXZ325" s="3"/>
      <c r="AYB325" s="3"/>
      <c r="AYD325" s="3"/>
      <c r="AYF325" s="3"/>
      <c r="AYH325" s="3"/>
      <c r="AYJ325" s="3"/>
      <c r="AYL325" s="3"/>
      <c r="AYN325" s="3"/>
      <c r="AYP325" s="3"/>
      <c r="AYR325" s="3"/>
      <c r="AYT325" s="3"/>
      <c r="AYV325" s="3"/>
      <c r="AYX325" s="3"/>
      <c r="AYZ325" s="3"/>
      <c r="AZB325" s="3"/>
      <c r="AZD325" s="3"/>
      <c r="AZF325" s="3"/>
      <c r="AZH325" s="3"/>
      <c r="AZJ325" s="3"/>
      <c r="AZL325" s="3"/>
      <c r="AZN325" s="3"/>
      <c r="AZP325" s="3"/>
      <c r="AZR325" s="3"/>
      <c r="AZT325" s="3"/>
      <c r="AZV325" s="3"/>
      <c r="AZX325" s="3"/>
      <c r="AZZ325" s="3"/>
      <c r="BAB325" s="3"/>
      <c r="BAD325" s="3"/>
      <c r="BAF325" s="3"/>
      <c r="BAH325" s="3"/>
      <c r="BAJ325" s="3"/>
      <c r="BAL325" s="3"/>
      <c r="BAN325" s="3"/>
      <c r="BAP325" s="3"/>
      <c r="BAR325" s="3"/>
      <c r="BAT325" s="3"/>
      <c r="BAV325" s="3"/>
      <c r="BAX325" s="3"/>
      <c r="BAZ325" s="3"/>
      <c r="BBB325" s="3"/>
      <c r="BBD325" s="3"/>
      <c r="BBF325" s="3"/>
      <c r="BBH325" s="3"/>
      <c r="BBJ325" s="3"/>
      <c r="BBL325" s="3"/>
      <c r="BBN325" s="3"/>
      <c r="BBP325" s="3"/>
      <c r="BBR325" s="3"/>
      <c r="BBT325" s="3"/>
      <c r="BBV325" s="3"/>
      <c r="BBX325" s="3"/>
      <c r="BBZ325" s="3"/>
      <c r="BCB325" s="3"/>
      <c r="BCD325" s="3"/>
      <c r="BCF325" s="3"/>
      <c r="BCH325" s="3"/>
      <c r="BCJ325" s="3"/>
      <c r="BCL325" s="3"/>
      <c r="BCN325" s="3"/>
      <c r="BCP325" s="3"/>
      <c r="BCR325" s="3"/>
      <c r="BCT325" s="3"/>
      <c r="BCV325" s="3"/>
      <c r="BCX325" s="3"/>
      <c r="BCZ325" s="3"/>
      <c r="BDB325" s="3"/>
      <c r="BDD325" s="3"/>
      <c r="BDF325" s="3"/>
      <c r="BDH325" s="3"/>
      <c r="BDJ325" s="3"/>
      <c r="BDL325" s="3"/>
      <c r="BDN325" s="3"/>
      <c r="BDP325" s="3"/>
      <c r="BDR325" s="3"/>
      <c r="BDT325" s="3"/>
      <c r="BDV325" s="3"/>
      <c r="BDX325" s="3"/>
      <c r="BDZ325" s="3"/>
      <c r="BEB325" s="3"/>
      <c r="BED325" s="3"/>
      <c r="BEF325" s="3"/>
      <c r="BEH325" s="3"/>
      <c r="BEJ325" s="3"/>
      <c r="BEL325" s="3"/>
      <c r="BEN325" s="3"/>
      <c r="BEP325" s="3"/>
      <c r="BER325" s="3"/>
      <c r="BET325" s="3"/>
      <c r="BEV325" s="3"/>
      <c r="BEX325" s="3"/>
      <c r="BEZ325" s="3"/>
      <c r="BFB325" s="3"/>
      <c r="BFD325" s="3"/>
      <c r="BFF325" s="3"/>
      <c r="BFH325" s="3"/>
      <c r="BFJ325" s="3"/>
      <c r="BFL325" s="3"/>
      <c r="BFN325" s="3"/>
      <c r="BFP325" s="3"/>
      <c r="BFR325" s="3"/>
      <c r="BFT325" s="3"/>
      <c r="BFV325" s="3"/>
      <c r="BFX325" s="3"/>
      <c r="BFZ325" s="3"/>
      <c r="BGB325" s="3"/>
      <c r="BGD325" s="3"/>
      <c r="BGF325" s="3"/>
      <c r="BGH325" s="3"/>
      <c r="BGJ325" s="3"/>
      <c r="BGL325" s="3"/>
      <c r="BGN325" s="3"/>
      <c r="BGP325" s="3"/>
      <c r="BGR325" s="3"/>
      <c r="BGT325" s="3"/>
      <c r="BGV325" s="3"/>
      <c r="BGX325" s="3"/>
      <c r="BGZ325" s="3"/>
      <c r="BHB325" s="3"/>
      <c r="BHD325" s="3"/>
      <c r="BHF325" s="3"/>
      <c r="BHH325" s="3"/>
      <c r="BHJ325" s="3"/>
      <c r="BHL325" s="3"/>
      <c r="BHN325" s="3"/>
      <c r="BHP325" s="3"/>
      <c r="BHR325" s="3"/>
      <c r="BHT325" s="3"/>
      <c r="BHV325" s="3"/>
      <c r="BHX325" s="3"/>
      <c r="BHZ325" s="3"/>
      <c r="BIB325" s="3"/>
      <c r="BID325" s="3"/>
      <c r="BIF325" s="3"/>
      <c r="BIH325" s="3"/>
      <c r="BIJ325" s="3"/>
      <c r="BIL325" s="3"/>
      <c r="BIN325" s="3"/>
      <c r="BIP325" s="3"/>
      <c r="BIR325" s="3"/>
      <c r="BIT325" s="3"/>
      <c r="BIV325" s="3"/>
      <c r="BIX325" s="3"/>
      <c r="BIZ325" s="3"/>
      <c r="BJB325" s="3"/>
      <c r="BJD325" s="3"/>
      <c r="BJF325" s="3"/>
      <c r="BJH325" s="3"/>
      <c r="BJJ325" s="3"/>
      <c r="BJL325" s="3"/>
      <c r="BJN325" s="3"/>
      <c r="BJP325" s="3"/>
      <c r="BJR325" s="3"/>
      <c r="BJT325" s="3"/>
      <c r="BJV325" s="3"/>
      <c r="BJX325" s="3"/>
      <c r="BJZ325" s="3"/>
      <c r="BKB325" s="3"/>
      <c r="BKD325" s="3"/>
      <c r="BKF325" s="3"/>
      <c r="BKH325" s="3"/>
      <c r="BKJ325" s="3"/>
      <c r="BKL325" s="3"/>
      <c r="BKN325" s="3"/>
      <c r="BKP325" s="3"/>
      <c r="BKR325" s="3"/>
      <c r="BKT325" s="3"/>
      <c r="BKV325" s="3"/>
      <c r="BKX325" s="3"/>
      <c r="BKZ325" s="3"/>
      <c r="BLB325" s="3"/>
      <c r="BLD325" s="3"/>
      <c r="BLF325" s="3"/>
      <c r="BLH325" s="3"/>
      <c r="BLJ325" s="3"/>
      <c r="BLL325" s="3"/>
      <c r="BLN325" s="3"/>
      <c r="BLP325" s="3"/>
      <c r="BLR325" s="3"/>
      <c r="BLT325" s="3"/>
      <c r="BLV325" s="3"/>
      <c r="BLX325" s="3"/>
      <c r="BLZ325" s="3"/>
      <c r="BMB325" s="3"/>
      <c r="BMD325" s="3"/>
      <c r="BMF325" s="3"/>
      <c r="BMH325" s="3"/>
      <c r="BMJ325" s="3"/>
      <c r="BML325" s="3"/>
      <c r="BMN325" s="3"/>
      <c r="BMP325" s="3"/>
      <c r="BMR325" s="3"/>
      <c r="BMT325" s="3"/>
      <c r="BMV325" s="3"/>
      <c r="BMX325" s="3"/>
      <c r="BMZ325" s="3"/>
      <c r="BNB325" s="3"/>
      <c r="BND325" s="3"/>
      <c r="BNF325" s="3"/>
      <c r="BNH325" s="3"/>
      <c r="BNJ325" s="3"/>
      <c r="BNL325" s="3"/>
      <c r="BNN325" s="3"/>
      <c r="BNP325" s="3"/>
      <c r="BNR325" s="3"/>
      <c r="BNT325" s="3"/>
      <c r="BNV325" s="3"/>
      <c r="BNX325" s="3"/>
      <c r="BNZ325" s="3"/>
      <c r="BOB325" s="3"/>
      <c r="BOD325" s="3"/>
      <c r="BOF325" s="3"/>
      <c r="BOH325" s="3"/>
      <c r="BOJ325" s="3"/>
      <c r="BOL325" s="3"/>
      <c r="BON325" s="3"/>
      <c r="BOP325" s="3"/>
      <c r="BOR325" s="3"/>
      <c r="BOT325" s="3"/>
      <c r="BOV325" s="3"/>
      <c r="BOX325" s="3"/>
      <c r="BOZ325" s="3"/>
      <c r="BPB325" s="3"/>
      <c r="BPD325" s="3"/>
      <c r="BPF325" s="3"/>
      <c r="BPH325" s="3"/>
      <c r="BPJ325" s="3"/>
      <c r="BPL325" s="3"/>
      <c r="BPN325" s="3"/>
      <c r="BPP325" s="3"/>
      <c r="BPR325" s="3"/>
      <c r="BPT325" s="3"/>
      <c r="BPV325" s="3"/>
      <c r="BPX325" s="3"/>
      <c r="BPZ325" s="3"/>
      <c r="BQB325" s="3"/>
      <c r="BQD325" s="3"/>
      <c r="BQF325" s="3"/>
      <c r="BQH325" s="3"/>
      <c r="BQJ325" s="3"/>
      <c r="BQL325" s="3"/>
      <c r="BQN325" s="3"/>
      <c r="BQP325" s="3"/>
      <c r="BQR325" s="3"/>
      <c r="BQT325" s="3"/>
      <c r="BQV325" s="3"/>
      <c r="BQX325" s="3"/>
      <c r="BQZ325" s="3"/>
      <c r="BRB325" s="3"/>
      <c r="BRD325" s="3"/>
      <c r="BRF325" s="3"/>
      <c r="BRH325" s="3"/>
      <c r="BRJ325" s="3"/>
      <c r="BRL325" s="3"/>
      <c r="BRN325" s="3"/>
      <c r="BRP325" s="3"/>
      <c r="BRR325" s="3"/>
      <c r="BRT325" s="3"/>
      <c r="BRV325" s="3"/>
      <c r="BRX325" s="3"/>
      <c r="BRZ325" s="3"/>
      <c r="BSB325" s="3"/>
      <c r="BSD325" s="3"/>
      <c r="BSF325" s="3"/>
      <c r="BSH325" s="3"/>
      <c r="BSJ325" s="3"/>
      <c r="BSL325" s="3"/>
      <c r="BSN325" s="3"/>
      <c r="BSP325" s="3"/>
      <c r="BSR325" s="3"/>
      <c r="BST325" s="3"/>
      <c r="BSV325" s="3"/>
      <c r="BSX325" s="3"/>
      <c r="BSZ325" s="3"/>
      <c r="BTB325" s="3"/>
      <c r="BTD325" s="3"/>
      <c r="BTF325" s="3"/>
      <c r="BTH325" s="3"/>
      <c r="BTJ325" s="3"/>
      <c r="BTL325" s="3"/>
      <c r="BTN325" s="3"/>
      <c r="BTP325" s="3"/>
      <c r="BTR325" s="3"/>
      <c r="BTT325" s="3"/>
      <c r="BTV325" s="3"/>
      <c r="BTX325" s="3"/>
      <c r="BTZ325" s="3"/>
      <c r="BUB325" s="3"/>
      <c r="BUD325" s="3"/>
      <c r="BUF325" s="3"/>
      <c r="BUH325" s="3"/>
      <c r="BUJ325" s="3"/>
      <c r="BUL325" s="3"/>
      <c r="BUN325" s="3"/>
      <c r="BUP325" s="3"/>
      <c r="BUR325" s="3"/>
      <c r="BUT325" s="3"/>
      <c r="BUV325" s="3"/>
      <c r="BUX325" s="3"/>
      <c r="BUZ325" s="3"/>
      <c r="BVB325" s="3"/>
      <c r="BVD325" s="3"/>
      <c r="BVF325" s="3"/>
      <c r="BVH325" s="3"/>
      <c r="BVJ325" s="3"/>
      <c r="BVL325" s="3"/>
      <c r="BVN325" s="3"/>
      <c r="BVP325" s="3"/>
      <c r="BVR325" s="3"/>
      <c r="BVT325" s="3"/>
      <c r="BVV325" s="3"/>
      <c r="BVX325" s="3"/>
      <c r="BVZ325" s="3"/>
      <c r="BWB325" s="3"/>
      <c r="BWD325" s="3"/>
      <c r="BWF325" s="3"/>
      <c r="BWH325" s="3"/>
      <c r="BWJ325" s="3"/>
      <c r="BWL325" s="3"/>
      <c r="BWN325" s="3"/>
      <c r="BWP325" s="3"/>
      <c r="BWR325" s="3"/>
      <c r="BWT325" s="3"/>
      <c r="BWV325" s="3"/>
      <c r="BWX325" s="3"/>
      <c r="BWZ325" s="3"/>
      <c r="BXB325" s="3"/>
      <c r="BXD325" s="3"/>
      <c r="BXF325" s="3"/>
      <c r="BXH325" s="3"/>
      <c r="BXJ325" s="3"/>
      <c r="BXL325" s="3"/>
      <c r="BXN325" s="3"/>
      <c r="BXP325" s="3"/>
      <c r="BXR325" s="3"/>
      <c r="BXT325" s="3"/>
      <c r="BXV325" s="3"/>
      <c r="BXX325" s="3"/>
      <c r="BXZ325" s="3"/>
      <c r="BYB325" s="3"/>
      <c r="BYD325" s="3"/>
      <c r="BYF325" s="3"/>
      <c r="BYH325" s="3"/>
      <c r="BYJ325" s="3"/>
      <c r="BYL325" s="3"/>
      <c r="BYN325" s="3"/>
      <c r="BYP325" s="3"/>
      <c r="BYR325" s="3"/>
      <c r="BYT325" s="3"/>
      <c r="BYV325" s="3"/>
      <c r="BYX325" s="3"/>
      <c r="BYZ325" s="3"/>
      <c r="BZB325" s="3"/>
      <c r="BZD325" s="3"/>
      <c r="BZF325" s="3"/>
      <c r="BZH325" s="3"/>
      <c r="BZJ325" s="3"/>
      <c r="BZL325" s="3"/>
      <c r="BZN325" s="3"/>
      <c r="BZP325" s="3"/>
      <c r="BZR325" s="3"/>
      <c r="BZT325" s="3"/>
      <c r="BZV325" s="3"/>
      <c r="BZX325" s="3"/>
      <c r="BZZ325" s="3"/>
      <c r="CAB325" s="3"/>
      <c r="CAD325" s="3"/>
      <c r="CAF325" s="3"/>
      <c r="CAH325" s="3"/>
      <c r="CAJ325" s="3"/>
      <c r="CAL325" s="3"/>
      <c r="CAN325" s="3"/>
      <c r="CAP325" s="3"/>
      <c r="CAR325" s="3"/>
      <c r="CAT325" s="3"/>
      <c r="CAV325" s="3"/>
      <c r="CAX325" s="3"/>
      <c r="CAZ325" s="3"/>
      <c r="CBB325" s="3"/>
      <c r="CBD325" s="3"/>
      <c r="CBF325" s="3"/>
      <c r="CBH325" s="3"/>
      <c r="CBJ325" s="3"/>
      <c r="CBL325" s="3"/>
      <c r="CBN325" s="3"/>
      <c r="CBP325" s="3"/>
      <c r="CBR325" s="3"/>
      <c r="CBT325" s="3"/>
      <c r="CBV325" s="3"/>
      <c r="CBX325" s="3"/>
      <c r="CBZ325" s="3"/>
      <c r="CCB325" s="3"/>
      <c r="CCD325" s="3"/>
      <c r="CCF325" s="3"/>
      <c r="CCH325" s="3"/>
      <c r="CCJ325" s="3"/>
      <c r="CCL325" s="3"/>
      <c r="CCN325" s="3"/>
      <c r="CCP325" s="3"/>
      <c r="CCR325" s="3"/>
      <c r="CCT325" s="3"/>
      <c r="CCV325" s="3"/>
      <c r="CCX325" s="3"/>
      <c r="CCZ325" s="3"/>
      <c r="CDB325" s="3"/>
      <c r="CDD325" s="3"/>
      <c r="CDF325" s="3"/>
      <c r="CDH325" s="3"/>
      <c r="CDJ325" s="3"/>
      <c r="CDL325" s="3"/>
      <c r="CDN325" s="3"/>
      <c r="CDP325" s="3"/>
      <c r="CDR325" s="3"/>
      <c r="CDT325" s="3"/>
      <c r="CDV325" s="3"/>
      <c r="CDX325" s="3"/>
      <c r="CDZ325" s="3"/>
      <c r="CEB325" s="3"/>
      <c r="CED325" s="3"/>
      <c r="CEF325" s="3"/>
      <c r="CEH325" s="3"/>
      <c r="CEJ325" s="3"/>
      <c r="CEL325" s="3"/>
      <c r="CEN325" s="3"/>
      <c r="CEP325" s="3"/>
      <c r="CER325" s="3"/>
      <c r="CET325" s="3"/>
      <c r="CEV325" s="3"/>
      <c r="CEX325" s="3"/>
      <c r="CEZ325" s="3"/>
      <c r="CFB325" s="3"/>
      <c r="CFD325" s="3"/>
      <c r="CFF325" s="3"/>
      <c r="CFH325" s="3"/>
      <c r="CFJ325" s="3"/>
      <c r="CFL325" s="3"/>
      <c r="CFN325" s="3"/>
      <c r="CFP325" s="3"/>
      <c r="CFR325" s="3"/>
      <c r="CFT325" s="3"/>
      <c r="CFV325" s="3"/>
      <c r="CFX325" s="3"/>
      <c r="CFZ325" s="3"/>
      <c r="CGB325" s="3"/>
      <c r="CGD325" s="3"/>
      <c r="CGF325" s="3"/>
      <c r="CGH325" s="3"/>
      <c r="CGJ325" s="3"/>
      <c r="CGL325" s="3"/>
      <c r="CGN325" s="3"/>
      <c r="CGP325" s="3"/>
      <c r="CGR325" s="3"/>
      <c r="CGT325" s="3"/>
      <c r="CGV325" s="3"/>
      <c r="CGX325" s="3"/>
      <c r="CGZ325" s="3"/>
      <c r="CHB325" s="3"/>
      <c r="CHD325" s="3"/>
      <c r="CHF325" s="3"/>
      <c r="CHH325" s="3"/>
      <c r="CHJ325" s="3"/>
      <c r="CHL325" s="3"/>
      <c r="CHN325" s="3"/>
      <c r="CHP325" s="3"/>
      <c r="CHR325" s="3"/>
      <c r="CHT325" s="3"/>
      <c r="CHV325" s="3"/>
      <c r="CHX325" s="3"/>
      <c r="CHZ325" s="3"/>
      <c r="CIB325" s="3"/>
      <c r="CID325" s="3"/>
      <c r="CIF325" s="3"/>
      <c r="CIH325" s="3"/>
      <c r="CIJ325" s="3"/>
      <c r="CIL325" s="3"/>
      <c r="CIN325" s="3"/>
      <c r="CIP325" s="3"/>
      <c r="CIR325" s="3"/>
      <c r="CIT325" s="3"/>
      <c r="CIV325" s="3"/>
      <c r="CIX325" s="3"/>
      <c r="CIZ325" s="3"/>
      <c r="CJB325" s="3"/>
      <c r="CJD325" s="3"/>
      <c r="CJF325" s="3"/>
      <c r="CJH325" s="3"/>
      <c r="CJJ325" s="3"/>
      <c r="CJL325" s="3"/>
      <c r="CJN325" s="3"/>
      <c r="CJP325" s="3"/>
      <c r="CJR325" s="3"/>
      <c r="CJT325" s="3"/>
      <c r="CJV325" s="3"/>
      <c r="CJX325" s="3"/>
      <c r="CJZ325" s="3"/>
      <c r="CKB325" s="3"/>
      <c r="CKD325" s="3"/>
      <c r="CKF325" s="3"/>
      <c r="CKH325" s="3"/>
      <c r="CKJ325" s="3"/>
      <c r="CKL325" s="3"/>
      <c r="CKN325" s="3"/>
      <c r="CKP325" s="3"/>
      <c r="CKR325" s="3"/>
      <c r="CKT325" s="3"/>
      <c r="CKV325" s="3"/>
      <c r="CKX325" s="3"/>
      <c r="CKZ325" s="3"/>
      <c r="CLB325" s="3"/>
      <c r="CLD325" s="3"/>
      <c r="CLF325" s="3"/>
      <c r="CLH325" s="3"/>
      <c r="CLJ325" s="3"/>
      <c r="CLL325" s="3"/>
      <c r="CLN325" s="3"/>
      <c r="CLP325" s="3"/>
      <c r="CLR325" s="3"/>
      <c r="CLT325" s="3"/>
      <c r="CLV325" s="3"/>
      <c r="CLX325" s="3"/>
      <c r="CLZ325" s="3"/>
      <c r="CMB325" s="3"/>
      <c r="CMD325" s="3"/>
      <c r="CMF325" s="3"/>
      <c r="CMH325" s="3"/>
      <c r="CMJ325" s="3"/>
      <c r="CML325" s="3"/>
      <c r="CMN325" s="3"/>
      <c r="CMP325" s="3"/>
      <c r="CMR325" s="3"/>
      <c r="CMT325" s="3"/>
      <c r="CMV325" s="3"/>
      <c r="CMX325" s="3"/>
      <c r="CMZ325" s="3"/>
      <c r="CNB325" s="3"/>
      <c r="CND325" s="3"/>
      <c r="CNF325" s="3"/>
      <c r="CNH325" s="3"/>
      <c r="CNJ325" s="3"/>
      <c r="CNL325" s="3"/>
      <c r="CNN325" s="3"/>
      <c r="CNP325" s="3"/>
      <c r="CNR325" s="3"/>
      <c r="CNT325" s="3"/>
      <c r="CNV325" s="3"/>
      <c r="CNX325" s="3"/>
      <c r="CNZ325" s="3"/>
      <c r="COB325" s="3"/>
      <c r="COD325" s="3"/>
      <c r="COF325" s="3"/>
      <c r="COH325" s="3"/>
      <c r="COJ325" s="3"/>
      <c r="COL325" s="3"/>
      <c r="CON325" s="3"/>
      <c r="COP325" s="3"/>
      <c r="COR325" s="3"/>
      <c r="COT325" s="3"/>
      <c r="COV325" s="3"/>
      <c r="COX325" s="3"/>
      <c r="COZ325" s="3"/>
      <c r="CPB325" s="3"/>
      <c r="CPD325" s="3"/>
      <c r="CPF325" s="3"/>
      <c r="CPH325" s="3"/>
      <c r="CPJ325" s="3"/>
      <c r="CPL325" s="3"/>
      <c r="CPN325" s="3"/>
      <c r="CPP325" s="3"/>
      <c r="CPR325" s="3"/>
      <c r="CPT325" s="3"/>
      <c r="CPV325" s="3"/>
      <c r="CPX325" s="3"/>
      <c r="CPZ325" s="3"/>
      <c r="CQB325" s="3"/>
      <c r="CQD325" s="3"/>
      <c r="CQF325" s="3"/>
      <c r="CQH325" s="3"/>
      <c r="CQJ325" s="3"/>
      <c r="CQL325" s="3"/>
      <c r="CQN325" s="3"/>
      <c r="CQP325" s="3"/>
      <c r="CQR325" s="3"/>
      <c r="CQT325" s="3"/>
      <c r="CQV325" s="3"/>
      <c r="CQX325" s="3"/>
      <c r="CQZ325" s="3"/>
      <c r="CRB325" s="3"/>
      <c r="CRD325" s="3"/>
      <c r="CRF325" s="3"/>
      <c r="CRH325" s="3"/>
      <c r="CRJ325" s="3"/>
      <c r="CRL325" s="3"/>
      <c r="CRN325" s="3"/>
      <c r="CRP325" s="3"/>
      <c r="CRR325" s="3"/>
      <c r="CRT325" s="3"/>
      <c r="CRV325" s="3"/>
      <c r="CRX325" s="3"/>
      <c r="CRZ325" s="3"/>
      <c r="CSB325" s="3"/>
      <c r="CSD325" s="3"/>
      <c r="CSF325" s="3"/>
      <c r="CSH325" s="3"/>
      <c r="CSJ325" s="3"/>
      <c r="CSL325" s="3"/>
      <c r="CSN325" s="3"/>
      <c r="CSP325" s="3"/>
      <c r="CSR325" s="3"/>
      <c r="CST325" s="3"/>
      <c r="CSV325" s="3"/>
      <c r="CSX325" s="3"/>
      <c r="CSZ325" s="3"/>
      <c r="CTB325" s="3"/>
      <c r="CTD325" s="3"/>
      <c r="CTF325" s="3"/>
      <c r="CTH325" s="3"/>
      <c r="CTJ325" s="3"/>
      <c r="CTL325" s="3"/>
      <c r="CTN325" s="3"/>
      <c r="CTP325" s="3"/>
      <c r="CTR325" s="3"/>
      <c r="CTT325" s="3"/>
      <c r="CTV325" s="3"/>
      <c r="CTX325" s="3"/>
      <c r="CTZ325" s="3"/>
      <c r="CUB325" s="3"/>
      <c r="CUD325" s="3"/>
      <c r="CUF325" s="3"/>
      <c r="CUH325" s="3"/>
      <c r="CUJ325" s="3"/>
      <c r="CUL325" s="3"/>
      <c r="CUN325" s="3"/>
      <c r="CUP325" s="3"/>
      <c r="CUR325" s="3"/>
      <c r="CUT325" s="3"/>
      <c r="CUV325" s="3"/>
      <c r="CUX325" s="3"/>
      <c r="CUZ325" s="3"/>
      <c r="CVB325" s="3"/>
      <c r="CVD325" s="3"/>
      <c r="CVF325" s="3"/>
      <c r="CVH325" s="3"/>
      <c r="CVJ325" s="3"/>
      <c r="CVL325" s="3"/>
      <c r="CVN325" s="3"/>
      <c r="CVP325" s="3"/>
      <c r="CVR325" s="3"/>
      <c r="CVT325" s="3"/>
      <c r="CVV325" s="3"/>
      <c r="CVX325" s="3"/>
      <c r="CVZ325" s="3"/>
      <c r="CWB325" s="3"/>
      <c r="CWD325" s="3"/>
      <c r="CWF325" s="3"/>
      <c r="CWH325" s="3"/>
      <c r="CWJ325" s="3"/>
      <c r="CWL325" s="3"/>
      <c r="CWN325" s="3"/>
      <c r="CWP325" s="3"/>
      <c r="CWR325" s="3"/>
      <c r="CWT325" s="3"/>
      <c r="CWV325" s="3"/>
      <c r="CWX325" s="3"/>
      <c r="CWZ325" s="3"/>
      <c r="CXB325" s="3"/>
      <c r="CXD325" s="3"/>
      <c r="CXF325" s="3"/>
      <c r="CXH325" s="3"/>
      <c r="CXJ325" s="3"/>
      <c r="CXL325" s="3"/>
      <c r="CXN325" s="3"/>
      <c r="CXP325" s="3"/>
      <c r="CXR325" s="3"/>
      <c r="CXT325" s="3"/>
      <c r="CXV325" s="3"/>
      <c r="CXX325" s="3"/>
      <c r="CXZ325" s="3"/>
      <c r="CYB325" s="3"/>
      <c r="CYD325" s="3"/>
      <c r="CYF325" s="3"/>
      <c r="CYH325" s="3"/>
      <c r="CYJ325" s="3"/>
      <c r="CYL325" s="3"/>
      <c r="CYN325" s="3"/>
      <c r="CYP325" s="3"/>
      <c r="CYR325" s="3"/>
      <c r="CYT325" s="3"/>
      <c r="CYV325" s="3"/>
      <c r="CYX325" s="3"/>
      <c r="CYZ325" s="3"/>
      <c r="CZB325" s="3"/>
      <c r="CZD325" s="3"/>
      <c r="CZF325" s="3"/>
      <c r="CZH325" s="3"/>
      <c r="CZJ325" s="3"/>
      <c r="CZL325" s="3"/>
      <c r="CZN325" s="3"/>
      <c r="CZP325" s="3"/>
      <c r="CZR325" s="3"/>
      <c r="CZT325" s="3"/>
      <c r="CZV325" s="3"/>
      <c r="CZX325" s="3"/>
      <c r="CZZ325" s="3"/>
      <c r="DAB325" s="3"/>
      <c r="DAD325" s="3"/>
      <c r="DAF325" s="3"/>
      <c r="DAH325" s="3"/>
      <c r="DAJ325" s="3"/>
      <c r="DAL325" s="3"/>
      <c r="DAN325" s="3"/>
      <c r="DAP325" s="3"/>
      <c r="DAR325" s="3"/>
      <c r="DAT325" s="3"/>
      <c r="DAV325" s="3"/>
      <c r="DAX325" s="3"/>
      <c r="DAZ325" s="3"/>
      <c r="DBB325" s="3"/>
      <c r="DBD325" s="3"/>
      <c r="DBF325" s="3"/>
      <c r="DBH325" s="3"/>
      <c r="DBJ325" s="3"/>
      <c r="DBL325" s="3"/>
      <c r="DBN325" s="3"/>
      <c r="DBP325" s="3"/>
      <c r="DBR325" s="3"/>
      <c r="DBT325" s="3"/>
      <c r="DBV325" s="3"/>
      <c r="DBX325" s="3"/>
      <c r="DBZ325" s="3"/>
      <c r="DCB325" s="3"/>
      <c r="DCD325" s="3"/>
      <c r="DCF325" s="3"/>
      <c r="DCH325" s="3"/>
      <c r="DCJ325" s="3"/>
      <c r="DCL325" s="3"/>
      <c r="DCN325" s="3"/>
      <c r="DCP325" s="3"/>
      <c r="DCR325" s="3"/>
      <c r="DCT325" s="3"/>
      <c r="DCV325" s="3"/>
      <c r="DCX325" s="3"/>
      <c r="DCZ325" s="3"/>
      <c r="DDB325" s="3"/>
      <c r="DDD325" s="3"/>
      <c r="DDF325" s="3"/>
      <c r="DDH325" s="3"/>
      <c r="DDJ325" s="3"/>
      <c r="DDL325" s="3"/>
      <c r="DDN325" s="3"/>
      <c r="DDP325" s="3"/>
      <c r="DDR325" s="3"/>
      <c r="DDT325" s="3"/>
      <c r="DDV325" s="3"/>
      <c r="DDX325" s="3"/>
      <c r="DDZ325" s="3"/>
      <c r="DEB325" s="3"/>
      <c r="DED325" s="3"/>
      <c r="DEF325" s="3"/>
      <c r="DEH325" s="3"/>
      <c r="DEJ325" s="3"/>
      <c r="DEL325" s="3"/>
      <c r="DEN325" s="3"/>
      <c r="DEP325" s="3"/>
      <c r="DER325" s="3"/>
      <c r="DET325" s="3"/>
      <c r="DEV325" s="3"/>
      <c r="DEX325" s="3"/>
      <c r="DEZ325" s="3"/>
      <c r="DFB325" s="3"/>
      <c r="DFD325" s="3"/>
      <c r="DFF325" s="3"/>
      <c r="DFH325" s="3"/>
      <c r="DFJ325" s="3"/>
      <c r="DFL325" s="3"/>
      <c r="DFN325" s="3"/>
      <c r="DFP325" s="3"/>
      <c r="DFR325" s="3"/>
      <c r="DFT325" s="3"/>
      <c r="DFV325" s="3"/>
      <c r="DFX325" s="3"/>
      <c r="DFZ325" s="3"/>
      <c r="DGB325" s="3"/>
      <c r="DGD325" s="3"/>
      <c r="DGF325" s="3"/>
      <c r="DGH325" s="3"/>
      <c r="DGJ325" s="3"/>
      <c r="DGL325" s="3"/>
      <c r="DGN325" s="3"/>
      <c r="DGP325" s="3"/>
      <c r="DGR325" s="3"/>
      <c r="DGT325" s="3"/>
      <c r="DGV325" s="3"/>
      <c r="DGX325" s="3"/>
      <c r="DGZ325" s="3"/>
      <c r="DHB325" s="3"/>
      <c r="DHD325" s="3"/>
      <c r="DHF325" s="3"/>
      <c r="DHH325" s="3"/>
      <c r="DHJ325" s="3"/>
      <c r="DHL325" s="3"/>
      <c r="DHN325" s="3"/>
      <c r="DHP325" s="3"/>
      <c r="DHR325" s="3"/>
      <c r="DHT325" s="3"/>
      <c r="DHV325" s="3"/>
      <c r="DHX325" s="3"/>
      <c r="DHZ325" s="3"/>
      <c r="DIB325" s="3"/>
      <c r="DID325" s="3"/>
      <c r="DIF325" s="3"/>
      <c r="DIH325" s="3"/>
      <c r="DIJ325" s="3"/>
      <c r="DIL325" s="3"/>
      <c r="DIN325" s="3"/>
      <c r="DIP325" s="3"/>
      <c r="DIR325" s="3"/>
      <c r="DIT325" s="3"/>
      <c r="DIV325" s="3"/>
      <c r="DIX325" s="3"/>
      <c r="DIZ325" s="3"/>
      <c r="DJB325" s="3"/>
      <c r="DJD325" s="3"/>
      <c r="DJF325" s="3"/>
      <c r="DJH325" s="3"/>
      <c r="DJJ325" s="3"/>
      <c r="DJL325" s="3"/>
      <c r="DJN325" s="3"/>
      <c r="DJP325" s="3"/>
      <c r="DJR325" s="3"/>
      <c r="DJT325" s="3"/>
      <c r="DJV325" s="3"/>
      <c r="DJX325" s="3"/>
      <c r="DJZ325" s="3"/>
      <c r="DKB325" s="3"/>
      <c r="DKD325" s="3"/>
      <c r="DKF325" s="3"/>
      <c r="DKH325" s="3"/>
      <c r="DKJ325" s="3"/>
      <c r="DKL325" s="3"/>
      <c r="DKN325" s="3"/>
      <c r="DKP325" s="3"/>
      <c r="DKR325" s="3"/>
      <c r="DKT325" s="3"/>
      <c r="DKV325" s="3"/>
      <c r="DKX325" s="3"/>
      <c r="DKZ325" s="3"/>
      <c r="DLB325" s="3"/>
      <c r="DLD325" s="3"/>
      <c r="DLF325" s="3"/>
      <c r="DLH325" s="3"/>
      <c r="DLJ325" s="3"/>
      <c r="DLL325" s="3"/>
      <c r="DLN325" s="3"/>
      <c r="DLP325" s="3"/>
      <c r="DLR325" s="3"/>
      <c r="DLT325" s="3"/>
      <c r="DLV325" s="3"/>
      <c r="DLX325" s="3"/>
      <c r="DLZ325" s="3"/>
      <c r="DMB325" s="3"/>
      <c r="DMD325" s="3"/>
      <c r="DMF325" s="3"/>
      <c r="DMH325" s="3"/>
      <c r="DMJ325" s="3"/>
      <c r="DML325" s="3"/>
      <c r="DMN325" s="3"/>
      <c r="DMP325" s="3"/>
      <c r="DMR325" s="3"/>
      <c r="DMT325" s="3"/>
      <c r="DMV325" s="3"/>
      <c r="DMX325" s="3"/>
      <c r="DMZ325" s="3"/>
      <c r="DNB325" s="3"/>
      <c r="DND325" s="3"/>
      <c r="DNF325" s="3"/>
      <c r="DNH325" s="3"/>
      <c r="DNJ325" s="3"/>
      <c r="DNL325" s="3"/>
      <c r="DNN325" s="3"/>
      <c r="DNP325" s="3"/>
      <c r="DNR325" s="3"/>
      <c r="DNT325" s="3"/>
      <c r="DNV325" s="3"/>
      <c r="DNX325" s="3"/>
      <c r="DNZ325" s="3"/>
      <c r="DOB325" s="3"/>
      <c r="DOD325" s="3"/>
      <c r="DOF325" s="3"/>
      <c r="DOH325" s="3"/>
      <c r="DOJ325" s="3"/>
      <c r="DOL325" s="3"/>
      <c r="DON325" s="3"/>
      <c r="DOP325" s="3"/>
      <c r="DOR325" s="3"/>
      <c r="DOT325" s="3"/>
      <c r="DOV325" s="3"/>
      <c r="DOX325" s="3"/>
      <c r="DOZ325" s="3"/>
      <c r="DPB325" s="3"/>
      <c r="DPD325" s="3"/>
      <c r="DPF325" s="3"/>
      <c r="DPH325" s="3"/>
      <c r="DPJ325" s="3"/>
      <c r="DPL325" s="3"/>
      <c r="DPN325" s="3"/>
      <c r="DPP325" s="3"/>
      <c r="DPR325" s="3"/>
      <c r="DPT325" s="3"/>
      <c r="DPV325" s="3"/>
      <c r="DPX325" s="3"/>
      <c r="DPZ325" s="3"/>
      <c r="DQB325" s="3"/>
      <c r="DQD325" s="3"/>
      <c r="DQF325" s="3"/>
      <c r="DQH325" s="3"/>
      <c r="DQJ325" s="3"/>
      <c r="DQL325" s="3"/>
      <c r="DQN325" s="3"/>
      <c r="DQP325" s="3"/>
      <c r="DQR325" s="3"/>
      <c r="DQT325" s="3"/>
      <c r="DQV325" s="3"/>
      <c r="DQX325" s="3"/>
      <c r="DQZ325" s="3"/>
      <c r="DRB325" s="3"/>
      <c r="DRD325" s="3"/>
      <c r="DRF325" s="3"/>
      <c r="DRH325" s="3"/>
      <c r="DRJ325" s="3"/>
      <c r="DRL325" s="3"/>
      <c r="DRN325" s="3"/>
      <c r="DRP325" s="3"/>
      <c r="DRR325" s="3"/>
      <c r="DRT325" s="3"/>
      <c r="DRV325" s="3"/>
      <c r="DRX325" s="3"/>
      <c r="DRZ325" s="3"/>
      <c r="DSB325" s="3"/>
      <c r="DSD325" s="3"/>
      <c r="DSF325" s="3"/>
      <c r="DSH325" s="3"/>
      <c r="DSJ325" s="3"/>
      <c r="DSL325" s="3"/>
      <c r="DSN325" s="3"/>
      <c r="DSP325" s="3"/>
      <c r="DSR325" s="3"/>
      <c r="DST325" s="3"/>
      <c r="DSV325" s="3"/>
      <c r="DSX325" s="3"/>
      <c r="DSZ325" s="3"/>
      <c r="DTB325" s="3"/>
      <c r="DTD325" s="3"/>
      <c r="DTF325" s="3"/>
      <c r="DTH325" s="3"/>
      <c r="DTJ325" s="3"/>
      <c r="DTL325" s="3"/>
      <c r="DTN325" s="3"/>
      <c r="DTP325" s="3"/>
      <c r="DTR325" s="3"/>
      <c r="DTT325" s="3"/>
      <c r="DTV325" s="3"/>
      <c r="DTX325" s="3"/>
      <c r="DTZ325" s="3"/>
      <c r="DUB325" s="3"/>
      <c r="DUD325" s="3"/>
      <c r="DUF325" s="3"/>
      <c r="DUH325" s="3"/>
      <c r="DUJ325" s="3"/>
      <c r="DUL325" s="3"/>
      <c r="DUN325" s="3"/>
      <c r="DUP325" s="3"/>
      <c r="DUR325" s="3"/>
      <c r="DUT325" s="3"/>
      <c r="DUV325" s="3"/>
      <c r="DUX325" s="3"/>
      <c r="DUZ325" s="3"/>
      <c r="DVB325" s="3"/>
      <c r="DVD325" s="3"/>
      <c r="DVF325" s="3"/>
      <c r="DVH325" s="3"/>
      <c r="DVJ325" s="3"/>
      <c r="DVL325" s="3"/>
      <c r="DVN325" s="3"/>
      <c r="DVP325" s="3"/>
      <c r="DVR325" s="3"/>
      <c r="DVT325" s="3"/>
      <c r="DVV325" s="3"/>
      <c r="DVX325" s="3"/>
      <c r="DVZ325" s="3"/>
      <c r="DWB325" s="3"/>
      <c r="DWD325" s="3"/>
      <c r="DWF325" s="3"/>
      <c r="DWH325" s="3"/>
      <c r="DWJ325" s="3"/>
      <c r="DWL325" s="3"/>
      <c r="DWN325" s="3"/>
      <c r="DWP325" s="3"/>
      <c r="DWR325" s="3"/>
      <c r="DWT325" s="3"/>
      <c r="DWV325" s="3"/>
      <c r="DWX325" s="3"/>
      <c r="DWZ325" s="3"/>
      <c r="DXB325" s="3"/>
      <c r="DXD325" s="3"/>
      <c r="DXF325" s="3"/>
      <c r="DXH325" s="3"/>
      <c r="DXJ325" s="3"/>
      <c r="DXL325" s="3"/>
      <c r="DXN325" s="3"/>
      <c r="DXP325" s="3"/>
      <c r="DXR325" s="3"/>
      <c r="DXT325" s="3"/>
      <c r="DXV325" s="3"/>
      <c r="DXX325" s="3"/>
      <c r="DXZ325" s="3"/>
      <c r="DYB325" s="3"/>
      <c r="DYD325" s="3"/>
      <c r="DYF325" s="3"/>
      <c r="DYH325" s="3"/>
      <c r="DYJ325" s="3"/>
      <c r="DYL325" s="3"/>
      <c r="DYN325" s="3"/>
      <c r="DYP325" s="3"/>
      <c r="DYR325" s="3"/>
      <c r="DYT325" s="3"/>
      <c r="DYV325" s="3"/>
      <c r="DYX325" s="3"/>
      <c r="DYZ325" s="3"/>
      <c r="DZB325" s="3"/>
      <c r="DZD325" s="3"/>
      <c r="DZF325" s="3"/>
      <c r="DZH325" s="3"/>
      <c r="DZJ325" s="3"/>
      <c r="DZL325" s="3"/>
      <c r="DZN325" s="3"/>
      <c r="DZP325" s="3"/>
      <c r="DZR325" s="3"/>
      <c r="DZT325" s="3"/>
      <c r="DZV325" s="3"/>
      <c r="DZX325" s="3"/>
      <c r="DZZ325" s="3"/>
      <c r="EAB325" s="3"/>
      <c r="EAD325" s="3"/>
      <c r="EAF325" s="3"/>
      <c r="EAH325" s="3"/>
      <c r="EAJ325" s="3"/>
      <c r="EAL325" s="3"/>
      <c r="EAN325" s="3"/>
      <c r="EAP325" s="3"/>
      <c r="EAR325" s="3"/>
      <c r="EAT325" s="3"/>
      <c r="EAV325" s="3"/>
      <c r="EAX325" s="3"/>
      <c r="EAZ325" s="3"/>
      <c r="EBB325" s="3"/>
      <c r="EBD325" s="3"/>
      <c r="EBF325" s="3"/>
      <c r="EBH325" s="3"/>
      <c r="EBJ325" s="3"/>
      <c r="EBL325" s="3"/>
      <c r="EBN325" s="3"/>
      <c r="EBP325" s="3"/>
      <c r="EBR325" s="3"/>
      <c r="EBT325" s="3"/>
      <c r="EBV325" s="3"/>
      <c r="EBX325" s="3"/>
      <c r="EBZ325" s="3"/>
      <c r="ECB325" s="3"/>
      <c r="ECD325" s="3"/>
      <c r="ECF325" s="3"/>
      <c r="ECH325" s="3"/>
      <c r="ECJ325" s="3"/>
      <c r="ECL325" s="3"/>
      <c r="ECN325" s="3"/>
      <c r="ECP325" s="3"/>
      <c r="ECR325" s="3"/>
      <c r="ECT325" s="3"/>
      <c r="ECV325" s="3"/>
      <c r="ECX325" s="3"/>
      <c r="ECZ325" s="3"/>
      <c r="EDB325" s="3"/>
      <c r="EDD325" s="3"/>
      <c r="EDF325" s="3"/>
      <c r="EDH325" s="3"/>
      <c r="EDJ325" s="3"/>
      <c r="EDL325" s="3"/>
      <c r="EDN325" s="3"/>
      <c r="EDP325" s="3"/>
      <c r="EDR325" s="3"/>
      <c r="EDT325" s="3"/>
      <c r="EDV325" s="3"/>
      <c r="EDX325" s="3"/>
      <c r="EDZ325" s="3"/>
      <c r="EEB325" s="3"/>
      <c r="EED325" s="3"/>
      <c r="EEF325" s="3"/>
      <c r="EEH325" s="3"/>
      <c r="EEJ325" s="3"/>
      <c r="EEL325" s="3"/>
      <c r="EEN325" s="3"/>
      <c r="EEP325" s="3"/>
      <c r="EER325" s="3"/>
      <c r="EET325" s="3"/>
      <c r="EEV325" s="3"/>
      <c r="EEX325" s="3"/>
      <c r="EEZ325" s="3"/>
      <c r="EFB325" s="3"/>
      <c r="EFD325" s="3"/>
      <c r="EFF325" s="3"/>
      <c r="EFH325" s="3"/>
      <c r="EFJ325" s="3"/>
      <c r="EFL325" s="3"/>
      <c r="EFN325" s="3"/>
      <c r="EFP325" s="3"/>
      <c r="EFR325" s="3"/>
      <c r="EFT325" s="3"/>
      <c r="EFV325" s="3"/>
      <c r="EFX325" s="3"/>
      <c r="EFZ325" s="3"/>
      <c r="EGB325" s="3"/>
      <c r="EGD325" s="3"/>
      <c r="EGF325" s="3"/>
      <c r="EGH325" s="3"/>
      <c r="EGJ325" s="3"/>
      <c r="EGL325" s="3"/>
      <c r="EGN325" s="3"/>
      <c r="EGP325" s="3"/>
      <c r="EGR325" s="3"/>
      <c r="EGT325" s="3"/>
      <c r="EGV325" s="3"/>
      <c r="EGX325" s="3"/>
      <c r="EGZ325" s="3"/>
      <c r="EHB325" s="3"/>
      <c r="EHD325" s="3"/>
      <c r="EHF325" s="3"/>
      <c r="EHH325" s="3"/>
      <c r="EHJ325" s="3"/>
      <c r="EHL325" s="3"/>
      <c r="EHN325" s="3"/>
      <c r="EHP325" s="3"/>
      <c r="EHR325" s="3"/>
      <c r="EHT325" s="3"/>
      <c r="EHV325" s="3"/>
      <c r="EHX325" s="3"/>
      <c r="EHZ325" s="3"/>
      <c r="EIB325" s="3"/>
      <c r="EID325" s="3"/>
      <c r="EIF325" s="3"/>
      <c r="EIH325" s="3"/>
      <c r="EIJ325" s="3"/>
      <c r="EIL325" s="3"/>
      <c r="EIN325" s="3"/>
      <c r="EIP325" s="3"/>
      <c r="EIR325" s="3"/>
      <c r="EIT325" s="3"/>
      <c r="EIV325" s="3"/>
      <c r="EIX325" s="3"/>
      <c r="EIZ325" s="3"/>
      <c r="EJB325" s="3"/>
      <c r="EJD325" s="3"/>
      <c r="EJF325" s="3"/>
      <c r="EJH325" s="3"/>
      <c r="EJJ325" s="3"/>
      <c r="EJL325" s="3"/>
      <c r="EJN325" s="3"/>
      <c r="EJP325" s="3"/>
      <c r="EJR325" s="3"/>
      <c r="EJT325" s="3"/>
      <c r="EJV325" s="3"/>
      <c r="EJX325" s="3"/>
      <c r="EJZ325" s="3"/>
      <c r="EKB325" s="3"/>
      <c r="EKD325" s="3"/>
      <c r="EKF325" s="3"/>
      <c r="EKH325" s="3"/>
      <c r="EKJ325" s="3"/>
      <c r="EKL325" s="3"/>
      <c r="EKN325" s="3"/>
      <c r="EKP325" s="3"/>
      <c r="EKR325" s="3"/>
      <c r="EKT325" s="3"/>
      <c r="EKV325" s="3"/>
      <c r="EKX325" s="3"/>
      <c r="EKZ325" s="3"/>
      <c r="ELB325" s="3"/>
      <c r="ELD325" s="3"/>
      <c r="ELF325" s="3"/>
      <c r="ELH325" s="3"/>
      <c r="ELJ325" s="3"/>
      <c r="ELL325" s="3"/>
      <c r="ELN325" s="3"/>
      <c r="ELP325" s="3"/>
      <c r="ELR325" s="3"/>
      <c r="ELT325" s="3"/>
      <c r="ELV325" s="3"/>
      <c r="ELX325" s="3"/>
      <c r="ELZ325" s="3"/>
      <c r="EMB325" s="3"/>
      <c r="EMD325" s="3"/>
      <c r="EMF325" s="3"/>
      <c r="EMH325" s="3"/>
      <c r="EMJ325" s="3"/>
      <c r="EML325" s="3"/>
      <c r="EMN325" s="3"/>
      <c r="EMP325" s="3"/>
      <c r="EMR325" s="3"/>
      <c r="EMT325" s="3"/>
      <c r="EMV325" s="3"/>
      <c r="EMX325" s="3"/>
      <c r="EMZ325" s="3"/>
      <c r="ENB325" s="3"/>
      <c r="END325" s="3"/>
      <c r="ENF325" s="3"/>
      <c r="ENH325" s="3"/>
      <c r="ENJ325" s="3"/>
      <c r="ENL325" s="3"/>
      <c r="ENN325" s="3"/>
      <c r="ENP325" s="3"/>
      <c r="ENR325" s="3"/>
      <c r="ENT325" s="3"/>
      <c r="ENV325" s="3"/>
      <c r="ENX325" s="3"/>
      <c r="ENZ325" s="3"/>
      <c r="EOB325" s="3"/>
      <c r="EOD325" s="3"/>
      <c r="EOF325" s="3"/>
      <c r="EOH325" s="3"/>
      <c r="EOJ325" s="3"/>
      <c r="EOL325" s="3"/>
      <c r="EON325" s="3"/>
      <c r="EOP325" s="3"/>
      <c r="EOR325" s="3"/>
      <c r="EOT325" s="3"/>
      <c r="EOV325" s="3"/>
      <c r="EOX325" s="3"/>
      <c r="EOZ325" s="3"/>
      <c r="EPB325" s="3"/>
      <c r="EPD325" s="3"/>
      <c r="EPF325" s="3"/>
      <c r="EPH325" s="3"/>
      <c r="EPJ325" s="3"/>
      <c r="EPL325" s="3"/>
      <c r="EPN325" s="3"/>
      <c r="EPP325" s="3"/>
      <c r="EPR325" s="3"/>
      <c r="EPT325" s="3"/>
      <c r="EPV325" s="3"/>
      <c r="EPX325" s="3"/>
      <c r="EPZ325" s="3"/>
      <c r="EQB325" s="3"/>
      <c r="EQD325" s="3"/>
      <c r="EQF325" s="3"/>
      <c r="EQH325" s="3"/>
      <c r="EQJ325" s="3"/>
      <c r="EQL325" s="3"/>
      <c r="EQN325" s="3"/>
      <c r="EQP325" s="3"/>
      <c r="EQR325" s="3"/>
      <c r="EQT325" s="3"/>
      <c r="EQV325" s="3"/>
      <c r="EQX325" s="3"/>
      <c r="EQZ325" s="3"/>
      <c r="ERB325" s="3"/>
      <c r="ERD325" s="3"/>
      <c r="ERF325" s="3"/>
      <c r="ERH325" s="3"/>
      <c r="ERJ325" s="3"/>
      <c r="ERL325" s="3"/>
      <c r="ERN325" s="3"/>
      <c r="ERP325" s="3"/>
      <c r="ERR325" s="3"/>
      <c r="ERT325" s="3"/>
      <c r="ERV325" s="3"/>
      <c r="ERX325" s="3"/>
      <c r="ERZ325" s="3"/>
      <c r="ESB325" s="3"/>
      <c r="ESD325" s="3"/>
      <c r="ESF325" s="3"/>
      <c r="ESH325" s="3"/>
      <c r="ESJ325" s="3"/>
      <c r="ESL325" s="3"/>
      <c r="ESN325" s="3"/>
      <c r="ESP325" s="3"/>
      <c r="ESR325" s="3"/>
      <c r="EST325" s="3"/>
      <c r="ESV325" s="3"/>
      <c r="ESX325" s="3"/>
      <c r="ESZ325" s="3"/>
      <c r="ETB325" s="3"/>
      <c r="ETD325" s="3"/>
      <c r="ETF325" s="3"/>
      <c r="ETH325" s="3"/>
      <c r="ETJ325" s="3"/>
      <c r="ETL325" s="3"/>
      <c r="ETN325" s="3"/>
      <c r="ETP325" s="3"/>
      <c r="ETR325" s="3"/>
      <c r="ETT325" s="3"/>
      <c r="ETV325" s="3"/>
      <c r="ETX325" s="3"/>
      <c r="ETZ325" s="3"/>
      <c r="EUB325" s="3"/>
      <c r="EUD325" s="3"/>
      <c r="EUF325" s="3"/>
      <c r="EUH325" s="3"/>
      <c r="EUJ325" s="3"/>
      <c r="EUL325" s="3"/>
      <c r="EUN325" s="3"/>
      <c r="EUP325" s="3"/>
      <c r="EUR325" s="3"/>
      <c r="EUT325" s="3"/>
      <c r="EUV325" s="3"/>
      <c r="EUX325" s="3"/>
      <c r="EUZ325" s="3"/>
      <c r="EVB325" s="3"/>
      <c r="EVD325" s="3"/>
      <c r="EVF325" s="3"/>
      <c r="EVH325" s="3"/>
      <c r="EVJ325" s="3"/>
      <c r="EVL325" s="3"/>
      <c r="EVN325" s="3"/>
      <c r="EVP325" s="3"/>
      <c r="EVR325" s="3"/>
      <c r="EVT325" s="3"/>
      <c r="EVV325" s="3"/>
      <c r="EVX325" s="3"/>
      <c r="EVZ325" s="3"/>
      <c r="EWB325" s="3"/>
      <c r="EWD325" s="3"/>
      <c r="EWF325" s="3"/>
      <c r="EWH325" s="3"/>
      <c r="EWJ325" s="3"/>
      <c r="EWL325" s="3"/>
      <c r="EWN325" s="3"/>
      <c r="EWP325" s="3"/>
      <c r="EWR325" s="3"/>
      <c r="EWT325" s="3"/>
      <c r="EWV325" s="3"/>
      <c r="EWX325" s="3"/>
      <c r="EWZ325" s="3"/>
      <c r="EXB325" s="3"/>
      <c r="EXD325" s="3"/>
      <c r="EXF325" s="3"/>
      <c r="EXH325" s="3"/>
      <c r="EXJ325" s="3"/>
      <c r="EXL325" s="3"/>
      <c r="EXN325" s="3"/>
      <c r="EXP325" s="3"/>
      <c r="EXR325" s="3"/>
      <c r="EXT325" s="3"/>
      <c r="EXV325" s="3"/>
      <c r="EXX325" s="3"/>
      <c r="EXZ325" s="3"/>
      <c r="EYB325" s="3"/>
      <c r="EYD325" s="3"/>
      <c r="EYF325" s="3"/>
      <c r="EYH325" s="3"/>
      <c r="EYJ325" s="3"/>
      <c r="EYL325" s="3"/>
      <c r="EYN325" s="3"/>
      <c r="EYP325" s="3"/>
      <c r="EYR325" s="3"/>
      <c r="EYT325" s="3"/>
      <c r="EYV325" s="3"/>
      <c r="EYX325" s="3"/>
      <c r="EYZ325" s="3"/>
      <c r="EZB325" s="3"/>
      <c r="EZD325" s="3"/>
      <c r="EZF325" s="3"/>
      <c r="EZH325" s="3"/>
      <c r="EZJ325" s="3"/>
      <c r="EZL325" s="3"/>
      <c r="EZN325" s="3"/>
      <c r="EZP325" s="3"/>
      <c r="EZR325" s="3"/>
      <c r="EZT325" s="3"/>
      <c r="EZV325" s="3"/>
      <c r="EZX325" s="3"/>
      <c r="EZZ325" s="3"/>
      <c r="FAB325" s="3"/>
      <c r="FAD325" s="3"/>
      <c r="FAF325" s="3"/>
      <c r="FAH325" s="3"/>
      <c r="FAJ325" s="3"/>
      <c r="FAL325" s="3"/>
      <c r="FAN325" s="3"/>
      <c r="FAP325" s="3"/>
      <c r="FAR325" s="3"/>
      <c r="FAT325" s="3"/>
      <c r="FAV325" s="3"/>
      <c r="FAX325" s="3"/>
      <c r="FAZ325" s="3"/>
      <c r="FBB325" s="3"/>
      <c r="FBD325" s="3"/>
      <c r="FBF325" s="3"/>
      <c r="FBH325" s="3"/>
      <c r="FBJ325" s="3"/>
      <c r="FBL325" s="3"/>
      <c r="FBN325" s="3"/>
      <c r="FBP325" s="3"/>
      <c r="FBR325" s="3"/>
      <c r="FBT325" s="3"/>
      <c r="FBV325" s="3"/>
      <c r="FBX325" s="3"/>
      <c r="FBZ325" s="3"/>
      <c r="FCB325" s="3"/>
      <c r="FCD325" s="3"/>
      <c r="FCF325" s="3"/>
      <c r="FCH325" s="3"/>
      <c r="FCJ325" s="3"/>
      <c r="FCL325" s="3"/>
      <c r="FCN325" s="3"/>
      <c r="FCP325" s="3"/>
      <c r="FCR325" s="3"/>
      <c r="FCT325" s="3"/>
      <c r="FCV325" s="3"/>
      <c r="FCX325" s="3"/>
      <c r="FCZ325" s="3"/>
      <c r="FDB325" s="3"/>
      <c r="FDD325" s="3"/>
      <c r="FDF325" s="3"/>
      <c r="FDH325" s="3"/>
      <c r="FDJ325" s="3"/>
      <c r="FDL325" s="3"/>
      <c r="FDN325" s="3"/>
      <c r="FDP325" s="3"/>
      <c r="FDR325" s="3"/>
      <c r="FDT325" s="3"/>
      <c r="FDV325" s="3"/>
      <c r="FDX325" s="3"/>
      <c r="FDZ325" s="3"/>
      <c r="FEB325" s="3"/>
      <c r="FED325" s="3"/>
      <c r="FEF325" s="3"/>
      <c r="FEH325" s="3"/>
      <c r="FEJ325" s="3"/>
      <c r="FEL325" s="3"/>
      <c r="FEN325" s="3"/>
      <c r="FEP325" s="3"/>
      <c r="FER325" s="3"/>
      <c r="FET325" s="3"/>
      <c r="FEV325" s="3"/>
      <c r="FEX325" s="3"/>
      <c r="FEZ325" s="3"/>
      <c r="FFB325" s="3"/>
      <c r="FFD325" s="3"/>
      <c r="FFF325" s="3"/>
      <c r="FFH325" s="3"/>
      <c r="FFJ325" s="3"/>
      <c r="FFL325" s="3"/>
      <c r="FFN325" s="3"/>
      <c r="FFP325" s="3"/>
      <c r="FFR325" s="3"/>
      <c r="FFT325" s="3"/>
      <c r="FFV325" s="3"/>
      <c r="FFX325" s="3"/>
      <c r="FFZ325" s="3"/>
      <c r="FGB325" s="3"/>
      <c r="FGD325" s="3"/>
      <c r="FGF325" s="3"/>
      <c r="FGH325" s="3"/>
      <c r="FGJ325" s="3"/>
      <c r="FGL325" s="3"/>
      <c r="FGN325" s="3"/>
      <c r="FGP325" s="3"/>
      <c r="FGR325" s="3"/>
      <c r="FGT325" s="3"/>
      <c r="FGV325" s="3"/>
      <c r="FGX325" s="3"/>
      <c r="FGZ325" s="3"/>
      <c r="FHB325" s="3"/>
      <c r="FHD325" s="3"/>
      <c r="FHF325" s="3"/>
      <c r="FHH325" s="3"/>
      <c r="FHJ325" s="3"/>
      <c r="FHL325" s="3"/>
      <c r="FHN325" s="3"/>
      <c r="FHP325" s="3"/>
      <c r="FHR325" s="3"/>
      <c r="FHT325" s="3"/>
      <c r="FHV325" s="3"/>
      <c r="FHX325" s="3"/>
      <c r="FHZ325" s="3"/>
      <c r="FIB325" s="3"/>
      <c r="FID325" s="3"/>
      <c r="FIF325" s="3"/>
      <c r="FIH325" s="3"/>
      <c r="FIJ325" s="3"/>
      <c r="FIL325" s="3"/>
      <c r="FIN325" s="3"/>
      <c r="FIP325" s="3"/>
      <c r="FIR325" s="3"/>
      <c r="FIT325" s="3"/>
      <c r="FIV325" s="3"/>
      <c r="FIX325" s="3"/>
      <c r="FIZ325" s="3"/>
      <c r="FJB325" s="3"/>
      <c r="FJD325" s="3"/>
      <c r="FJF325" s="3"/>
      <c r="FJH325" s="3"/>
      <c r="FJJ325" s="3"/>
      <c r="FJL325" s="3"/>
      <c r="FJN325" s="3"/>
      <c r="FJP325" s="3"/>
      <c r="FJR325" s="3"/>
      <c r="FJT325" s="3"/>
      <c r="FJV325" s="3"/>
      <c r="FJX325" s="3"/>
      <c r="FJZ325" s="3"/>
      <c r="FKB325" s="3"/>
      <c r="FKD325" s="3"/>
      <c r="FKF325" s="3"/>
      <c r="FKH325" s="3"/>
      <c r="FKJ325" s="3"/>
      <c r="FKL325" s="3"/>
      <c r="FKN325" s="3"/>
      <c r="FKP325" s="3"/>
      <c r="FKR325" s="3"/>
      <c r="FKT325" s="3"/>
      <c r="FKV325" s="3"/>
      <c r="FKX325" s="3"/>
      <c r="FKZ325" s="3"/>
      <c r="FLB325" s="3"/>
      <c r="FLD325" s="3"/>
      <c r="FLF325" s="3"/>
      <c r="FLH325" s="3"/>
      <c r="FLJ325" s="3"/>
      <c r="FLL325" s="3"/>
      <c r="FLN325" s="3"/>
      <c r="FLP325" s="3"/>
      <c r="FLR325" s="3"/>
      <c r="FLT325" s="3"/>
      <c r="FLV325" s="3"/>
      <c r="FLX325" s="3"/>
      <c r="FLZ325" s="3"/>
      <c r="FMB325" s="3"/>
      <c r="FMD325" s="3"/>
      <c r="FMF325" s="3"/>
      <c r="FMH325" s="3"/>
      <c r="FMJ325" s="3"/>
      <c r="FML325" s="3"/>
      <c r="FMN325" s="3"/>
      <c r="FMP325" s="3"/>
      <c r="FMR325" s="3"/>
      <c r="FMT325" s="3"/>
      <c r="FMV325" s="3"/>
      <c r="FMX325" s="3"/>
      <c r="FMZ325" s="3"/>
      <c r="FNB325" s="3"/>
      <c r="FND325" s="3"/>
      <c r="FNF325" s="3"/>
      <c r="FNH325" s="3"/>
      <c r="FNJ325" s="3"/>
      <c r="FNL325" s="3"/>
      <c r="FNN325" s="3"/>
      <c r="FNP325" s="3"/>
      <c r="FNR325" s="3"/>
      <c r="FNT325" s="3"/>
      <c r="FNV325" s="3"/>
      <c r="FNX325" s="3"/>
      <c r="FNZ325" s="3"/>
      <c r="FOB325" s="3"/>
      <c r="FOD325" s="3"/>
      <c r="FOF325" s="3"/>
      <c r="FOH325" s="3"/>
      <c r="FOJ325" s="3"/>
      <c r="FOL325" s="3"/>
      <c r="FON325" s="3"/>
      <c r="FOP325" s="3"/>
      <c r="FOR325" s="3"/>
      <c r="FOT325" s="3"/>
      <c r="FOV325" s="3"/>
      <c r="FOX325" s="3"/>
      <c r="FOZ325" s="3"/>
      <c r="FPB325" s="3"/>
      <c r="FPD325" s="3"/>
      <c r="FPF325" s="3"/>
      <c r="FPH325" s="3"/>
      <c r="FPJ325" s="3"/>
      <c r="FPL325" s="3"/>
      <c r="FPN325" s="3"/>
      <c r="FPP325" s="3"/>
      <c r="FPR325" s="3"/>
      <c r="FPT325" s="3"/>
      <c r="FPV325" s="3"/>
      <c r="FPX325" s="3"/>
      <c r="FPZ325" s="3"/>
      <c r="FQB325" s="3"/>
      <c r="FQD325" s="3"/>
      <c r="FQF325" s="3"/>
      <c r="FQH325" s="3"/>
      <c r="FQJ325" s="3"/>
      <c r="FQL325" s="3"/>
      <c r="FQN325" s="3"/>
      <c r="FQP325" s="3"/>
      <c r="FQR325" s="3"/>
      <c r="FQT325" s="3"/>
      <c r="FQV325" s="3"/>
      <c r="FQX325" s="3"/>
      <c r="FQZ325" s="3"/>
      <c r="FRB325" s="3"/>
      <c r="FRD325" s="3"/>
      <c r="FRF325" s="3"/>
      <c r="FRH325" s="3"/>
      <c r="FRJ325" s="3"/>
      <c r="FRL325" s="3"/>
      <c r="FRN325" s="3"/>
      <c r="FRP325" s="3"/>
      <c r="FRR325" s="3"/>
      <c r="FRT325" s="3"/>
      <c r="FRV325" s="3"/>
      <c r="FRX325" s="3"/>
      <c r="FRZ325" s="3"/>
      <c r="FSB325" s="3"/>
      <c r="FSD325" s="3"/>
      <c r="FSF325" s="3"/>
      <c r="FSH325" s="3"/>
      <c r="FSJ325" s="3"/>
      <c r="FSL325" s="3"/>
      <c r="FSN325" s="3"/>
      <c r="FSP325" s="3"/>
      <c r="FSR325" s="3"/>
      <c r="FST325" s="3"/>
      <c r="FSV325" s="3"/>
      <c r="FSX325" s="3"/>
      <c r="FSZ325" s="3"/>
      <c r="FTB325" s="3"/>
      <c r="FTD325" s="3"/>
      <c r="FTF325" s="3"/>
      <c r="FTH325" s="3"/>
      <c r="FTJ325" s="3"/>
      <c r="FTL325" s="3"/>
      <c r="FTN325" s="3"/>
      <c r="FTP325" s="3"/>
      <c r="FTR325" s="3"/>
      <c r="FTT325" s="3"/>
      <c r="FTV325" s="3"/>
      <c r="FTX325" s="3"/>
      <c r="FTZ325" s="3"/>
      <c r="FUB325" s="3"/>
      <c r="FUD325" s="3"/>
      <c r="FUF325" s="3"/>
      <c r="FUH325" s="3"/>
      <c r="FUJ325" s="3"/>
      <c r="FUL325" s="3"/>
      <c r="FUN325" s="3"/>
      <c r="FUP325" s="3"/>
      <c r="FUR325" s="3"/>
      <c r="FUT325" s="3"/>
      <c r="FUV325" s="3"/>
      <c r="FUX325" s="3"/>
      <c r="FUZ325" s="3"/>
      <c r="FVB325" s="3"/>
      <c r="FVD325" s="3"/>
      <c r="FVF325" s="3"/>
      <c r="FVH325" s="3"/>
      <c r="FVJ325" s="3"/>
      <c r="FVL325" s="3"/>
      <c r="FVN325" s="3"/>
      <c r="FVP325" s="3"/>
      <c r="FVR325" s="3"/>
      <c r="FVT325" s="3"/>
      <c r="FVV325" s="3"/>
      <c r="FVX325" s="3"/>
      <c r="FVZ325" s="3"/>
      <c r="FWB325" s="3"/>
      <c r="FWD325" s="3"/>
      <c r="FWF325" s="3"/>
      <c r="FWH325" s="3"/>
      <c r="FWJ325" s="3"/>
      <c r="FWL325" s="3"/>
      <c r="FWN325" s="3"/>
      <c r="FWP325" s="3"/>
      <c r="FWR325" s="3"/>
      <c r="FWT325" s="3"/>
      <c r="FWV325" s="3"/>
      <c r="FWX325" s="3"/>
      <c r="FWZ325" s="3"/>
      <c r="FXB325" s="3"/>
      <c r="FXD325" s="3"/>
      <c r="FXF325" s="3"/>
      <c r="FXH325" s="3"/>
      <c r="FXJ325" s="3"/>
      <c r="FXL325" s="3"/>
      <c r="FXN325" s="3"/>
      <c r="FXP325" s="3"/>
      <c r="FXR325" s="3"/>
      <c r="FXT325" s="3"/>
      <c r="FXV325" s="3"/>
      <c r="FXX325" s="3"/>
      <c r="FXZ325" s="3"/>
      <c r="FYB325" s="3"/>
      <c r="FYD325" s="3"/>
      <c r="FYF325" s="3"/>
      <c r="FYH325" s="3"/>
      <c r="FYJ325" s="3"/>
      <c r="FYL325" s="3"/>
      <c r="FYN325" s="3"/>
      <c r="FYP325" s="3"/>
      <c r="FYR325" s="3"/>
      <c r="FYT325" s="3"/>
      <c r="FYV325" s="3"/>
      <c r="FYX325" s="3"/>
      <c r="FYZ325" s="3"/>
      <c r="FZB325" s="3"/>
      <c r="FZD325" s="3"/>
      <c r="FZF325" s="3"/>
      <c r="FZH325" s="3"/>
      <c r="FZJ325" s="3"/>
      <c r="FZL325" s="3"/>
      <c r="FZN325" s="3"/>
      <c r="FZP325" s="3"/>
      <c r="FZR325" s="3"/>
      <c r="FZT325" s="3"/>
      <c r="FZV325" s="3"/>
      <c r="FZX325" s="3"/>
      <c r="FZZ325" s="3"/>
      <c r="GAB325" s="3"/>
      <c r="GAD325" s="3"/>
      <c r="GAF325" s="3"/>
      <c r="GAH325" s="3"/>
      <c r="GAJ325" s="3"/>
      <c r="GAL325" s="3"/>
      <c r="GAN325" s="3"/>
      <c r="GAP325" s="3"/>
      <c r="GAR325" s="3"/>
      <c r="GAT325" s="3"/>
      <c r="GAV325" s="3"/>
      <c r="GAX325" s="3"/>
      <c r="GAZ325" s="3"/>
      <c r="GBB325" s="3"/>
      <c r="GBD325" s="3"/>
      <c r="GBF325" s="3"/>
      <c r="GBH325" s="3"/>
      <c r="GBJ325" s="3"/>
      <c r="GBL325" s="3"/>
      <c r="GBN325" s="3"/>
      <c r="GBP325" s="3"/>
      <c r="GBR325" s="3"/>
      <c r="GBT325" s="3"/>
      <c r="GBV325" s="3"/>
      <c r="GBX325" s="3"/>
      <c r="GBZ325" s="3"/>
      <c r="GCB325" s="3"/>
      <c r="GCD325" s="3"/>
      <c r="GCF325" s="3"/>
      <c r="GCH325" s="3"/>
      <c r="GCJ325" s="3"/>
      <c r="GCL325" s="3"/>
      <c r="GCN325" s="3"/>
      <c r="GCP325" s="3"/>
      <c r="GCR325" s="3"/>
      <c r="GCT325" s="3"/>
      <c r="GCV325" s="3"/>
      <c r="GCX325" s="3"/>
      <c r="GCZ325" s="3"/>
      <c r="GDB325" s="3"/>
      <c r="GDD325" s="3"/>
      <c r="GDF325" s="3"/>
      <c r="GDH325" s="3"/>
      <c r="GDJ325" s="3"/>
      <c r="GDL325" s="3"/>
      <c r="GDN325" s="3"/>
      <c r="GDP325" s="3"/>
      <c r="GDR325" s="3"/>
      <c r="GDT325" s="3"/>
      <c r="GDV325" s="3"/>
      <c r="GDX325" s="3"/>
      <c r="GDZ325" s="3"/>
      <c r="GEB325" s="3"/>
      <c r="GED325" s="3"/>
      <c r="GEF325" s="3"/>
      <c r="GEH325" s="3"/>
      <c r="GEJ325" s="3"/>
      <c r="GEL325" s="3"/>
      <c r="GEN325" s="3"/>
      <c r="GEP325" s="3"/>
      <c r="GER325" s="3"/>
      <c r="GET325" s="3"/>
      <c r="GEV325" s="3"/>
      <c r="GEX325" s="3"/>
      <c r="GEZ325" s="3"/>
      <c r="GFB325" s="3"/>
      <c r="GFD325" s="3"/>
      <c r="GFF325" s="3"/>
      <c r="GFH325" s="3"/>
      <c r="GFJ325" s="3"/>
      <c r="GFL325" s="3"/>
      <c r="GFN325" s="3"/>
      <c r="GFP325" s="3"/>
      <c r="GFR325" s="3"/>
      <c r="GFT325" s="3"/>
      <c r="GFV325" s="3"/>
      <c r="GFX325" s="3"/>
      <c r="GFZ325" s="3"/>
      <c r="GGB325" s="3"/>
      <c r="GGD325" s="3"/>
      <c r="GGF325" s="3"/>
      <c r="GGH325" s="3"/>
      <c r="GGJ325" s="3"/>
      <c r="GGL325" s="3"/>
      <c r="GGN325" s="3"/>
      <c r="GGP325" s="3"/>
      <c r="GGR325" s="3"/>
      <c r="GGT325" s="3"/>
      <c r="GGV325" s="3"/>
      <c r="GGX325" s="3"/>
      <c r="GGZ325" s="3"/>
      <c r="GHB325" s="3"/>
      <c r="GHD325" s="3"/>
      <c r="GHF325" s="3"/>
      <c r="GHH325" s="3"/>
      <c r="GHJ325" s="3"/>
      <c r="GHL325" s="3"/>
      <c r="GHN325" s="3"/>
      <c r="GHP325" s="3"/>
      <c r="GHR325" s="3"/>
      <c r="GHT325" s="3"/>
      <c r="GHV325" s="3"/>
      <c r="GHX325" s="3"/>
      <c r="GHZ325" s="3"/>
      <c r="GIB325" s="3"/>
      <c r="GID325" s="3"/>
      <c r="GIF325" s="3"/>
      <c r="GIH325" s="3"/>
      <c r="GIJ325" s="3"/>
      <c r="GIL325" s="3"/>
      <c r="GIN325" s="3"/>
      <c r="GIP325" s="3"/>
      <c r="GIR325" s="3"/>
      <c r="GIT325" s="3"/>
      <c r="GIV325" s="3"/>
      <c r="GIX325" s="3"/>
      <c r="GIZ325" s="3"/>
      <c r="GJB325" s="3"/>
      <c r="GJD325" s="3"/>
      <c r="GJF325" s="3"/>
      <c r="GJH325" s="3"/>
      <c r="GJJ325" s="3"/>
      <c r="GJL325" s="3"/>
      <c r="GJN325" s="3"/>
      <c r="GJP325" s="3"/>
      <c r="GJR325" s="3"/>
      <c r="GJT325" s="3"/>
      <c r="GJV325" s="3"/>
      <c r="GJX325" s="3"/>
      <c r="GJZ325" s="3"/>
      <c r="GKB325" s="3"/>
      <c r="GKD325" s="3"/>
      <c r="GKF325" s="3"/>
      <c r="GKH325" s="3"/>
      <c r="GKJ325" s="3"/>
      <c r="GKL325" s="3"/>
      <c r="GKN325" s="3"/>
      <c r="GKP325" s="3"/>
      <c r="GKR325" s="3"/>
      <c r="GKT325" s="3"/>
      <c r="GKV325" s="3"/>
      <c r="GKX325" s="3"/>
      <c r="GKZ325" s="3"/>
      <c r="GLB325" s="3"/>
      <c r="GLD325" s="3"/>
      <c r="GLF325" s="3"/>
      <c r="GLH325" s="3"/>
      <c r="GLJ325" s="3"/>
      <c r="GLL325" s="3"/>
      <c r="GLN325" s="3"/>
      <c r="GLP325" s="3"/>
      <c r="GLR325" s="3"/>
      <c r="GLT325" s="3"/>
      <c r="GLV325" s="3"/>
      <c r="GLX325" s="3"/>
      <c r="GLZ325" s="3"/>
      <c r="GMB325" s="3"/>
      <c r="GMD325" s="3"/>
      <c r="GMF325" s="3"/>
      <c r="GMH325" s="3"/>
      <c r="GMJ325" s="3"/>
      <c r="GML325" s="3"/>
      <c r="GMN325" s="3"/>
      <c r="GMP325" s="3"/>
      <c r="GMR325" s="3"/>
      <c r="GMT325" s="3"/>
      <c r="GMV325" s="3"/>
      <c r="GMX325" s="3"/>
      <c r="GMZ325" s="3"/>
      <c r="GNB325" s="3"/>
      <c r="GND325" s="3"/>
      <c r="GNF325" s="3"/>
      <c r="GNH325" s="3"/>
      <c r="GNJ325" s="3"/>
      <c r="GNL325" s="3"/>
      <c r="GNN325" s="3"/>
      <c r="GNP325" s="3"/>
      <c r="GNR325" s="3"/>
      <c r="GNT325" s="3"/>
      <c r="GNV325" s="3"/>
      <c r="GNX325" s="3"/>
      <c r="GNZ325" s="3"/>
      <c r="GOB325" s="3"/>
      <c r="GOD325" s="3"/>
      <c r="GOF325" s="3"/>
      <c r="GOH325" s="3"/>
      <c r="GOJ325" s="3"/>
      <c r="GOL325" s="3"/>
      <c r="GON325" s="3"/>
      <c r="GOP325" s="3"/>
      <c r="GOR325" s="3"/>
      <c r="GOT325" s="3"/>
      <c r="GOV325" s="3"/>
      <c r="GOX325" s="3"/>
      <c r="GOZ325" s="3"/>
      <c r="GPB325" s="3"/>
      <c r="GPD325" s="3"/>
      <c r="GPF325" s="3"/>
      <c r="GPH325" s="3"/>
      <c r="GPJ325" s="3"/>
      <c r="GPL325" s="3"/>
      <c r="GPN325" s="3"/>
      <c r="GPP325" s="3"/>
      <c r="GPR325" s="3"/>
      <c r="GPT325" s="3"/>
      <c r="GPV325" s="3"/>
      <c r="GPX325" s="3"/>
      <c r="GPZ325" s="3"/>
      <c r="GQB325" s="3"/>
      <c r="GQD325" s="3"/>
      <c r="GQF325" s="3"/>
      <c r="GQH325" s="3"/>
      <c r="GQJ325" s="3"/>
      <c r="GQL325" s="3"/>
      <c r="GQN325" s="3"/>
      <c r="GQP325" s="3"/>
      <c r="GQR325" s="3"/>
      <c r="GQT325" s="3"/>
      <c r="GQV325" s="3"/>
      <c r="GQX325" s="3"/>
      <c r="GQZ325" s="3"/>
      <c r="GRB325" s="3"/>
      <c r="GRD325" s="3"/>
      <c r="GRF325" s="3"/>
      <c r="GRH325" s="3"/>
      <c r="GRJ325" s="3"/>
      <c r="GRL325" s="3"/>
      <c r="GRN325" s="3"/>
      <c r="GRP325" s="3"/>
      <c r="GRR325" s="3"/>
      <c r="GRT325" s="3"/>
      <c r="GRV325" s="3"/>
      <c r="GRX325" s="3"/>
      <c r="GRZ325" s="3"/>
      <c r="GSB325" s="3"/>
      <c r="GSD325" s="3"/>
      <c r="GSF325" s="3"/>
      <c r="GSH325" s="3"/>
      <c r="GSJ325" s="3"/>
      <c r="GSL325" s="3"/>
      <c r="GSN325" s="3"/>
      <c r="GSP325" s="3"/>
      <c r="GSR325" s="3"/>
      <c r="GST325" s="3"/>
      <c r="GSV325" s="3"/>
      <c r="GSX325" s="3"/>
      <c r="GSZ325" s="3"/>
      <c r="GTB325" s="3"/>
      <c r="GTD325" s="3"/>
      <c r="GTF325" s="3"/>
      <c r="GTH325" s="3"/>
      <c r="GTJ325" s="3"/>
      <c r="GTL325" s="3"/>
      <c r="GTN325" s="3"/>
      <c r="GTP325" s="3"/>
      <c r="GTR325" s="3"/>
      <c r="GTT325" s="3"/>
      <c r="GTV325" s="3"/>
      <c r="GTX325" s="3"/>
      <c r="GTZ325" s="3"/>
      <c r="GUB325" s="3"/>
      <c r="GUD325" s="3"/>
      <c r="GUF325" s="3"/>
      <c r="GUH325" s="3"/>
      <c r="GUJ325" s="3"/>
      <c r="GUL325" s="3"/>
      <c r="GUN325" s="3"/>
      <c r="GUP325" s="3"/>
      <c r="GUR325" s="3"/>
      <c r="GUT325" s="3"/>
      <c r="GUV325" s="3"/>
      <c r="GUX325" s="3"/>
      <c r="GUZ325" s="3"/>
      <c r="GVB325" s="3"/>
      <c r="GVD325" s="3"/>
      <c r="GVF325" s="3"/>
      <c r="GVH325" s="3"/>
      <c r="GVJ325" s="3"/>
      <c r="GVL325" s="3"/>
      <c r="GVN325" s="3"/>
      <c r="GVP325" s="3"/>
      <c r="GVR325" s="3"/>
      <c r="GVT325" s="3"/>
      <c r="GVV325" s="3"/>
      <c r="GVX325" s="3"/>
      <c r="GVZ325" s="3"/>
      <c r="GWB325" s="3"/>
      <c r="GWD325" s="3"/>
      <c r="GWF325" s="3"/>
      <c r="GWH325" s="3"/>
      <c r="GWJ325" s="3"/>
      <c r="GWL325" s="3"/>
      <c r="GWN325" s="3"/>
      <c r="GWP325" s="3"/>
      <c r="GWR325" s="3"/>
      <c r="GWT325" s="3"/>
      <c r="GWV325" s="3"/>
      <c r="GWX325" s="3"/>
      <c r="GWZ325" s="3"/>
      <c r="GXB325" s="3"/>
      <c r="GXD325" s="3"/>
      <c r="GXF325" s="3"/>
      <c r="GXH325" s="3"/>
      <c r="GXJ325" s="3"/>
      <c r="GXL325" s="3"/>
      <c r="GXN325" s="3"/>
      <c r="GXP325" s="3"/>
      <c r="GXR325" s="3"/>
      <c r="GXT325" s="3"/>
      <c r="GXV325" s="3"/>
      <c r="GXX325" s="3"/>
      <c r="GXZ325" s="3"/>
      <c r="GYB325" s="3"/>
      <c r="GYD325" s="3"/>
      <c r="GYF325" s="3"/>
      <c r="GYH325" s="3"/>
      <c r="GYJ325" s="3"/>
      <c r="GYL325" s="3"/>
      <c r="GYN325" s="3"/>
      <c r="GYP325" s="3"/>
      <c r="GYR325" s="3"/>
      <c r="GYT325" s="3"/>
      <c r="GYV325" s="3"/>
      <c r="GYX325" s="3"/>
      <c r="GYZ325" s="3"/>
      <c r="GZB325" s="3"/>
      <c r="GZD325" s="3"/>
      <c r="GZF325" s="3"/>
      <c r="GZH325" s="3"/>
      <c r="GZJ325" s="3"/>
      <c r="GZL325" s="3"/>
      <c r="GZN325" s="3"/>
      <c r="GZP325" s="3"/>
      <c r="GZR325" s="3"/>
      <c r="GZT325" s="3"/>
      <c r="GZV325" s="3"/>
      <c r="GZX325" s="3"/>
      <c r="GZZ325" s="3"/>
      <c r="HAB325" s="3"/>
      <c r="HAD325" s="3"/>
      <c r="HAF325" s="3"/>
      <c r="HAH325" s="3"/>
      <c r="HAJ325" s="3"/>
      <c r="HAL325" s="3"/>
      <c r="HAN325" s="3"/>
      <c r="HAP325" s="3"/>
      <c r="HAR325" s="3"/>
      <c r="HAT325" s="3"/>
      <c r="HAV325" s="3"/>
      <c r="HAX325" s="3"/>
      <c r="HAZ325" s="3"/>
      <c r="HBB325" s="3"/>
      <c r="HBD325" s="3"/>
      <c r="HBF325" s="3"/>
      <c r="HBH325" s="3"/>
      <c r="HBJ325" s="3"/>
      <c r="HBL325" s="3"/>
      <c r="HBN325" s="3"/>
      <c r="HBP325" s="3"/>
      <c r="HBR325" s="3"/>
      <c r="HBT325" s="3"/>
      <c r="HBV325" s="3"/>
      <c r="HBX325" s="3"/>
      <c r="HBZ325" s="3"/>
      <c r="HCB325" s="3"/>
      <c r="HCD325" s="3"/>
      <c r="HCF325" s="3"/>
      <c r="HCH325" s="3"/>
      <c r="HCJ325" s="3"/>
      <c r="HCL325" s="3"/>
      <c r="HCN325" s="3"/>
      <c r="HCP325" s="3"/>
      <c r="HCR325" s="3"/>
      <c r="HCT325" s="3"/>
      <c r="HCV325" s="3"/>
      <c r="HCX325" s="3"/>
      <c r="HCZ325" s="3"/>
      <c r="HDB325" s="3"/>
      <c r="HDD325" s="3"/>
      <c r="HDF325" s="3"/>
      <c r="HDH325" s="3"/>
      <c r="HDJ325" s="3"/>
      <c r="HDL325" s="3"/>
      <c r="HDN325" s="3"/>
      <c r="HDP325" s="3"/>
      <c r="HDR325" s="3"/>
      <c r="HDT325" s="3"/>
      <c r="HDV325" s="3"/>
      <c r="HDX325" s="3"/>
      <c r="HDZ325" s="3"/>
      <c r="HEB325" s="3"/>
      <c r="HED325" s="3"/>
      <c r="HEF325" s="3"/>
      <c r="HEH325" s="3"/>
      <c r="HEJ325" s="3"/>
      <c r="HEL325" s="3"/>
      <c r="HEN325" s="3"/>
      <c r="HEP325" s="3"/>
      <c r="HER325" s="3"/>
      <c r="HET325" s="3"/>
      <c r="HEV325" s="3"/>
      <c r="HEX325" s="3"/>
      <c r="HEZ325" s="3"/>
      <c r="HFB325" s="3"/>
      <c r="HFD325" s="3"/>
      <c r="HFF325" s="3"/>
      <c r="HFH325" s="3"/>
      <c r="HFJ325" s="3"/>
      <c r="HFL325" s="3"/>
      <c r="HFN325" s="3"/>
      <c r="HFP325" s="3"/>
      <c r="HFR325" s="3"/>
      <c r="HFT325" s="3"/>
      <c r="HFV325" s="3"/>
      <c r="HFX325" s="3"/>
      <c r="HFZ325" s="3"/>
      <c r="HGB325" s="3"/>
      <c r="HGD325" s="3"/>
      <c r="HGF325" s="3"/>
      <c r="HGH325" s="3"/>
      <c r="HGJ325" s="3"/>
      <c r="HGL325" s="3"/>
      <c r="HGN325" s="3"/>
      <c r="HGP325" s="3"/>
      <c r="HGR325" s="3"/>
      <c r="HGT325" s="3"/>
      <c r="HGV325" s="3"/>
      <c r="HGX325" s="3"/>
      <c r="HGZ325" s="3"/>
      <c r="HHB325" s="3"/>
      <c r="HHD325" s="3"/>
      <c r="HHF325" s="3"/>
      <c r="HHH325" s="3"/>
      <c r="HHJ325" s="3"/>
      <c r="HHL325" s="3"/>
      <c r="HHN325" s="3"/>
      <c r="HHP325" s="3"/>
      <c r="HHR325" s="3"/>
      <c r="HHT325" s="3"/>
      <c r="HHV325" s="3"/>
      <c r="HHX325" s="3"/>
      <c r="HHZ325" s="3"/>
      <c r="HIB325" s="3"/>
      <c r="HID325" s="3"/>
      <c r="HIF325" s="3"/>
      <c r="HIH325" s="3"/>
      <c r="HIJ325" s="3"/>
      <c r="HIL325" s="3"/>
      <c r="HIN325" s="3"/>
      <c r="HIP325" s="3"/>
      <c r="HIR325" s="3"/>
      <c r="HIT325" s="3"/>
      <c r="HIV325" s="3"/>
      <c r="HIX325" s="3"/>
      <c r="HIZ325" s="3"/>
      <c r="HJB325" s="3"/>
      <c r="HJD325" s="3"/>
      <c r="HJF325" s="3"/>
      <c r="HJH325" s="3"/>
      <c r="HJJ325" s="3"/>
      <c r="HJL325" s="3"/>
      <c r="HJN325" s="3"/>
      <c r="HJP325" s="3"/>
      <c r="HJR325" s="3"/>
      <c r="HJT325" s="3"/>
      <c r="HJV325" s="3"/>
      <c r="HJX325" s="3"/>
      <c r="HJZ325" s="3"/>
      <c r="HKB325" s="3"/>
      <c r="HKD325" s="3"/>
      <c r="HKF325" s="3"/>
      <c r="HKH325" s="3"/>
      <c r="HKJ325" s="3"/>
      <c r="HKL325" s="3"/>
      <c r="HKN325" s="3"/>
      <c r="HKP325" s="3"/>
      <c r="HKR325" s="3"/>
      <c r="HKT325" s="3"/>
      <c r="HKV325" s="3"/>
      <c r="HKX325" s="3"/>
      <c r="HKZ325" s="3"/>
      <c r="HLB325" s="3"/>
      <c r="HLD325" s="3"/>
      <c r="HLF325" s="3"/>
      <c r="HLH325" s="3"/>
      <c r="HLJ325" s="3"/>
      <c r="HLL325" s="3"/>
      <c r="HLN325" s="3"/>
      <c r="HLP325" s="3"/>
      <c r="HLR325" s="3"/>
      <c r="HLT325" s="3"/>
      <c r="HLV325" s="3"/>
      <c r="HLX325" s="3"/>
      <c r="HLZ325" s="3"/>
      <c r="HMB325" s="3"/>
      <c r="HMD325" s="3"/>
      <c r="HMF325" s="3"/>
      <c r="HMH325" s="3"/>
      <c r="HMJ325" s="3"/>
      <c r="HML325" s="3"/>
      <c r="HMN325" s="3"/>
      <c r="HMP325" s="3"/>
      <c r="HMR325" s="3"/>
      <c r="HMT325" s="3"/>
      <c r="HMV325" s="3"/>
      <c r="HMX325" s="3"/>
      <c r="HMZ325" s="3"/>
      <c r="HNB325" s="3"/>
      <c r="HND325" s="3"/>
      <c r="HNF325" s="3"/>
      <c r="HNH325" s="3"/>
      <c r="HNJ325" s="3"/>
      <c r="HNL325" s="3"/>
      <c r="HNN325" s="3"/>
      <c r="HNP325" s="3"/>
      <c r="HNR325" s="3"/>
      <c r="HNT325" s="3"/>
      <c r="HNV325" s="3"/>
      <c r="HNX325" s="3"/>
      <c r="HNZ325" s="3"/>
      <c r="HOB325" s="3"/>
      <c r="HOD325" s="3"/>
      <c r="HOF325" s="3"/>
      <c r="HOH325" s="3"/>
      <c r="HOJ325" s="3"/>
      <c r="HOL325" s="3"/>
      <c r="HON325" s="3"/>
      <c r="HOP325" s="3"/>
      <c r="HOR325" s="3"/>
      <c r="HOT325" s="3"/>
      <c r="HOV325" s="3"/>
      <c r="HOX325" s="3"/>
      <c r="HOZ325" s="3"/>
      <c r="HPB325" s="3"/>
      <c r="HPD325" s="3"/>
      <c r="HPF325" s="3"/>
      <c r="HPH325" s="3"/>
      <c r="HPJ325" s="3"/>
      <c r="HPL325" s="3"/>
      <c r="HPN325" s="3"/>
      <c r="HPP325" s="3"/>
      <c r="HPR325" s="3"/>
      <c r="HPT325" s="3"/>
      <c r="HPV325" s="3"/>
      <c r="HPX325" s="3"/>
      <c r="HPZ325" s="3"/>
      <c r="HQB325" s="3"/>
      <c r="HQD325" s="3"/>
      <c r="HQF325" s="3"/>
      <c r="HQH325" s="3"/>
      <c r="HQJ325" s="3"/>
      <c r="HQL325" s="3"/>
      <c r="HQN325" s="3"/>
      <c r="HQP325" s="3"/>
      <c r="HQR325" s="3"/>
      <c r="HQT325" s="3"/>
      <c r="HQV325" s="3"/>
      <c r="HQX325" s="3"/>
      <c r="HQZ325" s="3"/>
      <c r="HRB325" s="3"/>
      <c r="HRD325" s="3"/>
      <c r="HRF325" s="3"/>
      <c r="HRH325" s="3"/>
      <c r="HRJ325" s="3"/>
      <c r="HRL325" s="3"/>
      <c r="HRN325" s="3"/>
      <c r="HRP325" s="3"/>
      <c r="HRR325" s="3"/>
      <c r="HRT325" s="3"/>
      <c r="HRV325" s="3"/>
      <c r="HRX325" s="3"/>
      <c r="HRZ325" s="3"/>
      <c r="HSB325" s="3"/>
      <c r="HSD325" s="3"/>
      <c r="HSF325" s="3"/>
      <c r="HSH325" s="3"/>
      <c r="HSJ325" s="3"/>
      <c r="HSL325" s="3"/>
      <c r="HSN325" s="3"/>
      <c r="HSP325" s="3"/>
      <c r="HSR325" s="3"/>
      <c r="HST325" s="3"/>
      <c r="HSV325" s="3"/>
      <c r="HSX325" s="3"/>
      <c r="HSZ325" s="3"/>
      <c r="HTB325" s="3"/>
      <c r="HTD325" s="3"/>
      <c r="HTF325" s="3"/>
      <c r="HTH325" s="3"/>
      <c r="HTJ325" s="3"/>
      <c r="HTL325" s="3"/>
      <c r="HTN325" s="3"/>
      <c r="HTP325" s="3"/>
      <c r="HTR325" s="3"/>
      <c r="HTT325" s="3"/>
      <c r="HTV325" s="3"/>
      <c r="HTX325" s="3"/>
      <c r="HTZ325" s="3"/>
      <c r="HUB325" s="3"/>
      <c r="HUD325" s="3"/>
      <c r="HUF325" s="3"/>
      <c r="HUH325" s="3"/>
      <c r="HUJ325" s="3"/>
      <c r="HUL325" s="3"/>
      <c r="HUN325" s="3"/>
      <c r="HUP325" s="3"/>
      <c r="HUR325" s="3"/>
      <c r="HUT325" s="3"/>
      <c r="HUV325" s="3"/>
      <c r="HUX325" s="3"/>
      <c r="HUZ325" s="3"/>
      <c r="HVB325" s="3"/>
      <c r="HVD325" s="3"/>
      <c r="HVF325" s="3"/>
      <c r="HVH325" s="3"/>
      <c r="HVJ325" s="3"/>
      <c r="HVL325" s="3"/>
      <c r="HVN325" s="3"/>
      <c r="HVP325" s="3"/>
      <c r="HVR325" s="3"/>
      <c r="HVT325" s="3"/>
      <c r="HVV325" s="3"/>
      <c r="HVX325" s="3"/>
      <c r="HVZ325" s="3"/>
      <c r="HWB325" s="3"/>
      <c r="HWD325" s="3"/>
      <c r="HWF325" s="3"/>
      <c r="HWH325" s="3"/>
      <c r="HWJ325" s="3"/>
      <c r="HWL325" s="3"/>
      <c r="HWN325" s="3"/>
      <c r="HWP325" s="3"/>
      <c r="HWR325" s="3"/>
      <c r="HWT325" s="3"/>
      <c r="HWV325" s="3"/>
      <c r="HWX325" s="3"/>
      <c r="HWZ325" s="3"/>
      <c r="HXB325" s="3"/>
      <c r="HXD325" s="3"/>
      <c r="HXF325" s="3"/>
      <c r="HXH325" s="3"/>
      <c r="HXJ325" s="3"/>
      <c r="HXL325" s="3"/>
      <c r="HXN325" s="3"/>
      <c r="HXP325" s="3"/>
      <c r="HXR325" s="3"/>
      <c r="HXT325" s="3"/>
      <c r="HXV325" s="3"/>
      <c r="HXX325" s="3"/>
      <c r="HXZ325" s="3"/>
      <c r="HYB325" s="3"/>
      <c r="HYD325" s="3"/>
      <c r="HYF325" s="3"/>
      <c r="HYH325" s="3"/>
      <c r="HYJ325" s="3"/>
      <c r="HYL325" s="3"/>
      <c r="HYN325" s="3"/>
      <c r="HYP325" s="3"/>
      <c r="HYR325" s="3"/>
      <c r="HYT325" s="3"/>
      <c r="HYV325" s="3"/>
      <c r="HYX325" s="3"/>
      <c r="HYZ325" s="3"/>
      <c r="HZB325" s="3"/>
      <c r="HZD325" s="3"/>
      <c r="HZF325" s="3"/>
      <c r="HZH325" s="3"/>
      <c r="HZJ325" s="3"/>
      <c r="HZL325" s="3"/>
      <c r="HZN325" s="3"/>
      <c r="HZP325" s="3"/>
      <c r="HZR325" s="3"/>
      <c r="HZT325" s="3"/>
      <c r="HZV325" s="3"/>
      <c r="HZX325" s="3"/>
      <c r="HZZ325" s="3"/>
      <c r="IAB325" s="3"/>
      <c r="IAD325" s="3"/>
      <c r="IAF325" s="3"/>
      <c r="IAH325" s="3"/>
      <c r="IAJ325" s="3"/>
      <c r="IAL325" s="3"/>
      <c r="IAN325" s="3"/>
      <c r="IAP325" s="3"/>
      <c r="IAR325" s="3"/>
      <c r="IAT325" s="3"/>
      <c r="IAV325" s="3"/>
      <c r="IAX325" s="3"/>
      <c r="IAZ325" s="3"/>
      <c r="IBB325" s="3"/>
      <c r="IBD325" s="3"/>
      <c r="IBF325" s="3"/>
      <c r="IBH325" s="3"/>
      <c r="IBJ325" s="3"/>
      <c r="IBL325" s="3"/>
      <c r="IBN325" s="3"/>
      <c r="IBP325" s="3"/>
      <c r="IBR325" s="3"/>
      <c r="IBT325" s="3"/>
      <c r="IBV325" s="3"/>
      <c r="IBX325" s="3"/>
      <c r="IBZ325" s="3"/>
      <c r="ICB325" s="3"/>
      <c r="ICD325" s="3"/>
      <c r="ICF325" s="3"/>
      <c r="ICH325" s="3"/>
      <c r="ICJ325" s="3"/>
      <c r="ICL325" s="3"/>
      <c r="ICN325" s="3"/>
      <c r="ICP325" s="3"/>
      <c r="ICR325" s="3"/>
      <c r="ICT325" s="3"/>
      <c r="ICV325" s="3"/>
      <c r="ICX325" s="3"/>
      <c r="ICZ325" s="3"/>
      <c r="IDB325" s="3"/>
      <c r="IDD325" s="3"/>
      <c r="IDF325" s="3"/>
      <c r="IDH325" s="3"/>
      <c r="IDJ325" s="3"/>
      <c r="IDL325" s="3"/>
      <c r="IDN325" s="3"/>
      <c r="IDP325" s="3"/>
      <c r="IDR325" s="3"/>
      <c r="IDT325" s="3"/>
      <c r="IDV325" s="3"/>
      <c r="IDX325" s="3"/>
      <c r="IDZ325" s="3"/>
      <c r="IEB325" s="3"/>
      <c r="IED325" s="3"/>
      <c r="IEF325" s="3"/>
      <c r="IEH325" s="3"/>
      <c r="IEJ325" s="3"/>
      <c r="IEL325" s="3"/>
      <c r="IEN325" s="3"/>
      <c r="IEP325" s="3"/>
      <c r="IER325" s="3"/>
      <c r="IET325" s="3"/>
      <c r="IEV325" s="3"/>
      <c r="IEX325" s="3"/>
      <c r="IEZ325" s="3"/>
      <c r="IFB325" s="3"/>
      <c r="IFD325" s="3"/>
      <c r="IFF325" s="3"/>
      <c r="IFH325" s="3"/>
      <c r="IFJ325" s="3"/>
      <c r="IFL325" s="3"/>
      <c r="IFN325" s="3"/>
      <c r="IFP325" s="3"/>
      <c r="IFR325" s="3"/>
      <c r="IFT325" s="3"/>
      <c r="IFV325" s="3"/>
      <c r="IFX325" s="3"/>
      <c r="IFZ325" s="3"/>
      <c r="IGB325" s="3"/>
      <c r="IGD325" s="3"/>
      <c r="IGF325" s="3"/>
      <c r="IGH325" s="3"/>
      <c r="IGJ325" s="3"/>
      <c r="IGL325" s="3"/>
      <c r="IGN325" s="3"/>
      <c r="IGP325" s="3"/>
      <c r="IGR325" s="3"/>
      <c r="IGT325" s="3"/>
      <c r="IGV325" s="3"/>
      <c r="IGX325" s="3"/>
      <c r="IGZ325" s="3"/>
      <c r="IHB325" s="3"/>
      <c r="IHD325" s="3"/>
      <c r="IHF325" s="3"/>
      <c r="IHH325" s="3"/>
      <c r="IHJ325" s="3"/>
      <c r="IHL325" s="3"/>
      <c r="IHN325" s="3"/>
      <c r="IHP325" s="3"/>
      <c r="IHR325" s="3"/>
      <c r="IHT325" s="3"/>
      <c r="IHV325" s="3"/>
      <c r="IHX325" s="3"/>
      <c r="IHZ325" s="3"/>
      <c r="IIB325" s="3"/>
      <c r="IID325" s="3"/>
      <c r="IIF325" s="3"/>
      <c r="IIH325" s="3"/>
      <c r="IIJ325" s="3"/>
      <c r="IIL325" s="3"/>
      <c r="IIN325" s="3"/>
      <c r="IIP325" s="3"/>
      <c r="IIR325" s="3"/>
      <c r="IIT325" s="3"/>
      <c r="IIV325" s="3"/>
      <c r="IIX325" s="3"/>
      <c r="IIZ325" s="3"/>
      <c r="IJB325" s="3"/>
      <c r="IJD325" s="3"/>
      <c r="IJF325" s="3"/>
      <c r="IJH325" s="3"/>
      <c r="IJJ325" s="3"/>
      <c r="IJL325" s="3"/>
      <c r="IJN325" s="3"/>
      <c r="IJP325" s="3"/>
      <c r="IJR325" s="3"/>
      <c r="IJT325" s="3"/>
      <c r="IJV325" s="3"/>
      <c r="IJX325" s="3"/>
      <c r="IJZ325" s="3"/>
      <c r="IKB325" s="3"/>
      <c r="IKD325" s="3"/>
      <c r="IKF325" s="3"/>
      <c r="IKH325" s="3"/>
      <c r="IKJ325" s="3"/>
      <c r="IKL325" s="3"/>
      <c r="IKN325" s="3"/>
      <c r="IKP325" s="3"/>
      <c r="IKR325" s="3"/>
      <c r="IKT325" s="3"/>
      <c r="IKV325" s="3"/>
      <c r="IKX325" s="3"/>
      <c r="IKZ325" s="3"/>
      <c r="ILB325" s="3"/>
      <c r="ILD325" s="3"/>
      <c r="ILF325" s="3"/>
      <c r="ILH325" s="3"/>
      <c r="ILJ325" s="3"/>
      <c r="ILL325" s="3"/>
      <c r="ILN325" s="3"/>
      <c r="ILP325" s="3"/>
      <c r="ILR325" s="3"/>
      <c r="ILT325" s="3"/>
      <c r="ILV325" s="3"/>
      <c r="ILX325" s="3"/>
      <c r="ILZ325" s="3"/>
      <c r="IMB325" s="3"/>
      <c r="IMD325" s="3"/>
      <c r="IMF325" s="3"/>
      <c r="IMH325" s="3"/>
      <c r="IMJ325" s="3"/>
      <c r="IML325" s="3"/>
      <c r="IMN325" s="3"/>
      <c r="IMP325" s="3"/>
      <c r="IMR325" s="3"/>
      <c r="IMT325" s="3"/>
      <c r="IMV325" s="3"/>
      <c r="IMX325" s="3"/>
      <c r="IMZ325" s="3"/>
      <c r="INB325" s="3"/>
      <c r="IND325" s="3"/>
      <c r="INF325" s="3"/>
      <c r="INH325" s="3"/>
      <c r="INJ325" s="3"/>
      <c r="INL325" s="3"/>
      <c r="INN325" s="3"/>
      <c r="INP325" s="3"/>
      <c r="INR325" s="3"/>
      <c r="INT325" s="3"/>
      <c r="INV325" s="3"/>
      <c r="INX325" s="3"/>
      <c r="INZ325" s="3"/>
      <c r="IOB325" s="3"/>
      <c r="IOD325" s="3"/>
      <c r="IOF325" s="3"/>
      <c r="IOH325" s="3"/>
      <c r="IOJ325" s="3"/>
      <c r="IOL325" s="3"/>
      <c r="ION325" s="3"/>
      <c r="IOP325" s="3"/>
      <c r="IOR325" s="3"/>
      <c r="IOT325" s="3"/>
      <c r="IOV325" s="3"/>
      <c r="IOX325" s="3"/>
      <c r="IOZ325" s="3"/>
      <c r="IPB325" s="3"/>
      <c r="IPD325" s="3"/>
      <c r="IPF325" s="3"/>
      <c r="IPH325" s="3"/>
      <c r="IPJ325" s="3"/>
      <c r="IPL325" s="3"/>
      <c r="IPN325" s="3"/>
      <c r="IPP325" s="3"/>
      <c r="IPR325" s="3"/>
      <c r="IPT325" s="3"/>
      <c r="IPV325" s="3"/>
      <c r="IPX325" s="3"/>
      <c r="IPZ325" s="3"/>
      <c r="IQB325" s="3"/>
      <c r="IQD325" s="3"/>
      <c r="IQF325" s="3"/>
      <c r="IQH325" s="3"/>
      <c r="IQJ325" s="3"/>
      <c r="IQL325" s="3"/>
      <c r="IQN325" s="3"/>
      <c r="IQP325" s="3"/>
      <c r="IQR325" s="3"/>
      <c r="IQT325" s="3"/>
      <c r="IQV325" s="3"/>
      <c r="IQX325" s="3"/>
      <c r="IQZ325" s="3"/>
      <c r="IRB325" s="3"/>
      <c r="IRD325" s="3"/>
      <c r="IRF325" s="3"/>
      <c r="IRH325" s="3"/>
      <c r="IRJ325" s="3"/>
      <c r="IRL325" s="3"/>
      <c r="IRN325" s="3"/>
      <c r="IRP325" s="3"/>
      <c r="IRR325" s="3"/>
      <c r="IRT325" s="3"/>
      <c r="IRV325" s="3"/>
      <c r="IRX325" s="3"/>
      <c r="IRZ325" s="3"/>
      <c r="ISB325" s="3"/>
      <c r="ISD325" s="3"/>
      <c r="ISF325" s="3"/>
      <c r="ISH325" s="3"/>
      <c r="ISJ325" s="3"/>
      <c r="ISL325" s="3"/>
      <c r="ISN325" s="3"/>
      <c r="ISP325" s="3"/>
      <c r="ISR325" s="3"/>
      <c r="IST325" s="3"/>
      <c r="ISV325" s="3"/>
      <c r="ISX325" s="3"/>
      <c r="ISZ325" s="3"/>
      <c r="ITB325" s="3"/>
      <c r="ITD325" s="3"/>
      <c r="ITF325" s="3"/>
      <c r="ITH325" s="3"/>
      <c r="ITJ325" s="3"/>
      <c r="ITL325" s="3"/>
      <c r="ITN325" s="3"/>
      <c r="ITP325" s="3"/>
      <c r="ITR325" s="3"/>
      <c r="ITT325" s="3"/>
      <c r="ITV325" s="3"/>
      <c r="ITX325" s="3"/>
      <c r="ITZ325" s="3"/>
      <c r="IUB325" s="3"/>
      <c r="IUD325" s="3"/>
      <c r="IUF325" s="3"/>
      <c r="IUH325" s="3"/>
      <c r="IUJ325" s="3"/>
      <c r="IUL325" s="3"/>
      <c r="IUN325" s="3"/>
      <c r="IUP325" s="3"/>
      <c r="IUR325" s="3"/>
      <c r="IUT325" s="3"/>
      <c r="IUV325" s="3"/>
      <c r="IUX325" s="3"/>
      <c r="IUZ325" s="3"/>
      <c r="IVB325" s="3"/>
      <c r="IVD325" s="3"/>
      <c r="IVF325" s="3"/>
      <c r="IVH325" s="3"/>
      <c r="IVJ325" s="3"/>
      <c r="IVL325" s="3"/>
      <c r="IVN325" s="3"/>
      <c r="IVP325" s="3"/>
      <c r="IVR325" s="3"/>
      <c r="IVT325" s="3"/>
      <c r="IVV325" s="3"/>
      <c r="IVX325" s="3"/>
      <c r="IVZ325" s="3"/>
      <c r="IWB325" s="3"/>
      <c r="IWD325" s="3"/>
      <c r="IWF325" s="3"/>
      <c r="IWH325" s="3"/>
      <c r="IWJ325" s="3"/>
      <c r="IWL325" s="3"/>
      <c r="IWN325" s="3"/>
      <c r="IWP325" s="3"/>
      <c r="IWR325" s="3"/>
      <c r="IWT325" s="3"/>
      <c r="IWV325" s="3"/>
      <c r="IWX325" s="3"/>
      <c r="IWZ325" s="3"/>
      <c r="IXB325" s="3"/>
      <c r="IXD325" s="3"/>
      <c r="IXF325" s="3"/>
      <c r="IXH325" s="3"/>
      <c r="IXJ325" s="3"/>
      <c r="IXL325" s="3"/>
      <c r="IXN325" s="3"/>
      <c r="IXP325" s="3"/>
      <c r="IXR325" s="3"/>
      <c r="IXT325" s="3"/>
      <c r="IXV325" s="3"/>
      <c r="IXX325" s="3"/>
      <c r="IXZ325" s="3"/>
      <c r="IYB325" s="3"/>
      <c r="IYD325" s="3"/>
      <c r="IYF325" s="3"/>
      <c r="IYH325" s="3"/>
      <c r="IYJ325" s="3"/>
      <c r="IYL325" s="3"/>
      <c r="IYN325" s="3"/>
      <c r="IYP325" s="3"/>
      <c r="IYR325" s="3"/>
      <c r="IYT325" s="3"/>
      <c r="IYV325" s="3"/>
      <c r="IYX325" s="3"/>
      <c r="IYZ325" s="3"/>
      <c r="IZB325" s="3"/>
      <c r="IZD325" s="3"/>
      <c r="IZF325" s="3"/>
      <c r="IZH325" s="3"/>
      <c r="IZJ325" s="3"/>
      <c r="IZL325" s="3"/>
      <c r="IZN325" s="3"/>
      <c r="IZP325" s="3"/>
      <c r="IZR325" s="3"/>
      <c r="IZT325" s="3"/>
      <c r="IZV325" s="3"/>
      <c r="IZX325" s="3"/>
      <c r="IZZ325" s="3"/>
      <c r="JAB325" s="3"/>
      <c r="JAD325" s="3"/>
      <c r="JAF325" s="3"/>
      <c r="JAH325" s="3"/>
      <c r="JAJ325" s="3"/>
      <c r="JAL325" s="3"/>
      <c r="JAN325" s="3"/>
      <c r="JAP325" s="3"/>
      <c r="JAR325" s="3"/>
      <c r="JAT325" s="3"/>
      <c r="JAV325" s="3"/>
      <c r="JAX325" s="3"/>
      <c r="JAZ325" s="3"/>
      <c r="JBB325" s="3"/>
      <c r="JBD325" s="3"/>
      <c r="JBF325" s="3"/>
      <c r="JBH325" s="3"/>
      <c r="JBJ325" s="3"/>
      <c r="JBL325" s="3"/>
      <c r="JBN325" s="3"/>
      <c r="JBP325" s="3"/>
      <c r="JBR325" s="3"/>
      <c r="JBT325" s="3"/>
      <c r="JBV325" s="3"/>
      <c r="JBX325" s="3"/>
      <c r="JBZ325" s="3"/>
      <c r="JCB325" s="3"/>
      <c r="JCD325" s="3"/>
      <c r="JCF325" s="3"/>
      <c r="JCH325" s="3"/>
      <c r="JCJ325" s="3"/>
      <c r="JCL325" s="3"/>
      <c r="JCN325" s="3"/>
      <c r="JCP325" s="3"/>
      <c r="JCR325" s="3"/>
      <c r="JCT325" s="3"/>
      <c r="JCV325" s="3"/>
      <c r="JCX325" s="3"/>
      <c r="JCZ325" s="3"/>
      <c r="JDB325" s="3"/>
      <c r="JDD325" s="3"/>
      <c r="JDF325" s="3"/>
      <c r="JDH325" s="3"/>
      <c r="JDJ325" s="3"/>
      <c r="JDL325" s="3"/>
      <c r="JDN325" s="3"/>
      <c r="JDP325" s="3"/>
      <c r="JDR325" s="3"/>
      <c r="JDT325" s="3"/>
      <c r="JDV325" s="3"/>
      <c r="JDX325" s="3"/>
      <c r="JDZ325" s="3"/>
      <c r="JEB325" s="3"/>
      <c r="JED325" s="3"/>
      <c r="JEF325" s="3"/>
      <c r="JEH325" s="3"/>
      <c r="JEJ325" s="3"/>
      <c r="JEL325" s="3"/>
      <c r="JEN325" s="3"/>
      <c r="JEP325" s="3"/>
      <c r="JER325" s="3"/>
      <c r="JET325" s="3"/>
      <c r="JEV325" s="3"/>
      <c r="JEX325" s="3"/>
      <c r="JEZ325" s="3"/>
      <c r="JFB325" s="3"/>
      <c r="JFD325" s="3"/>
      <c r="JFF325" s="3"/>
      <c r="JFH325" s="3"/>
      <c r="JFJ325" s="3"/>
      <c r="JFL325" s="3"/>
      <c r="JFN325" s="3"/>
      <c r="JFP325" s="3"/>
      <c r="JFR325" s="3"/>
      <c r="JFT325" s="3"/>
      <c r="JFV325" s="3"/>
      <c r="JFX325" s="3"/>
      <c r="JFZ325" s="3"/>
      <c r="JGB325" s="3"/>
      <c r="JGD325" s="3"/>
      <c r="JGF325" s="3"/>
      <c r="JGH325" s="3"/>
      <c r="JGJ325" s="3"/>
      <c r="JGL325" s="3"/>
      <c r="JGN325" s="3"/>
      <c r="JGP325" s="3"/>
      <c r="JGR325" s="3"/>
      <c r="JGT325" s="3"/>
      <c r="JGV325" s="3"/>
      <c r="JGX325" s="3"/>
      <c r="JGZ325" s="3"/>
      <c r="JHB325" s="3"/>
      <c r="JHD325" s="3"/>
      <c r="JHF325" s="3"/>
      <c r="JHH325" s="3"/>
      <c r="JHJ325" s="3"/>
      <c r="JHL325" s="3"/>
      <c r="JHN325" s="3"/>
      <c r="JHP325" s="3"/>
      <c r="JHR325" s="3"/>
      <c r="JHT325" s="3"/>
      <c r="JHV325" s="3"/>
      <c r="JHX325" s="3"/>
      <c r="JHZ325" s="3"/>
      <c r="JIB325" s="3"/>
      <c r="JID325" s="3"/>
      <c r="JIF325" s="3"/>
      <c r="JIH325" s="3"/>
      <c r="JIJ325" s="3"/>
      <c r="JIL325" s="3"/>
      <c r="JIN325" s="3"/>
      <c r="JIP325" s="3"/>
      <c r="JIR325" s="3"/>
      <c r="JIT325" s="3"/>
      <c r="JIV325" s="3"/>
      <c r="JIX325" s="3"/>
      <c r="JIZ325" s="3"/>
      <c r="JJB325" s="3"/>
      <c r="JJD325" s="3"/>
      <c r="JJF325" s="3"/>
      <c r="JJH325" s="3"/>
      <c r="JJJ325" s="3"/>
      <c r="JJL325" s="3"/>
      <c r="JJN325" s="3"/>
      <c r="JJP325" s="3"/>
      <c r="JJR325" s="3"/>
      <c r="JJT325" s="3"/>
      <c r="JJV325" s="3"/>
      <c r="JJX325" s="3"/>
      <c r="JJZ325" s="3"/>
      <c r="JKB325" s="3"/>
      <c r="JKD325" s="3"/>
      <c r="JKF325" s="3"/>
      <c r="JKH325" s="3"/>
      <c r="JKJ325" s="3"/>
      <c r="JKL325" s="3"/>
      <c r="JKN325" s="3"/>
      <c r="JKP325" s="3"/>
      <c r="JKR325" s="3"/>
      <c r="JKT325" s="3"/>
      <c r="JKV325" s="3"/>
      <c r="JKX325" s="3"/>
      <c r="JKZ325" s="3"/>
      <c r="JLB325" s="3"/>
      <c r="JLD325" s="3"/>
      <c r="JLF325" s="3"/>
      <c r="JLH325" s="3"/>
      <c r="JLJ325" s="3"/>
      <c r="JLL325" s="3"/>
      <c r="JLN325" s="3"/>
      <c r="JLP325" s="3"/>
      <c r="JLR325" s="3"/>
      <c r="JLT325" s="3"/>
      <c r="JLV325" s="3"/>
      <c r="JLX325" s="3"/>
      <c r="JLZ325" s="3"/>
      <c r="JMB325" s="3"/>
      <c r="JMD325" s="3"/>
      <c r="JMF325" s="3"/>
      <c r="JMH325" s="3"/>
      <c r="JMJ325" s="3"/>
      <c r="JML325" s="3"/>
      <c r="JMN325" s="3"/>
      <c r="JMP325" s="3"/>
      <c r="JMR325" s="3"/>
      <c r="JMT325" s="3"/>
      <c r="JMV325" s="3"/>
      <c r="JMX325" s="3"/>
      <c r="JMZ325" s="3"/>
      <c r="JNB325" s="3"/>
      <c r="JND325" s="3"/>
      <c r="JNF325" s="3"/>
      <c r="JNH325" s="3"/>
      <c r="JNJ325" s="3"/>
      <c r="JNL325" s="3"/>
      <c r="JNN325" s="3"/>
      <c r="JNP325" s="3"/>
      <c r="JNR325" s="3"/>
      <c r="JNT325" s="3"/>
      <c r="JNV325" s="3"/>
      <c r="JNX325" s="3"/>
      <c r="JNZ325" s="3"/>
      <c r="JOB325" s="3"/>
      <c r="JOD325" s="3"/>
      <c r="JOF325" s="3"/>
      <c r="JOH325" s="3"/>
      <c r="JOJ325" s="3"/>
      <c r="JOL325" s="3"/>
      <c r="JON325" s="3"/>
      <c r="JOP325" s="3"/>
      <c r="JOR325" s="3"/>
      <c r="JOT325" s="3"/>
      <c r="JOV325" s="3"/>
      <c r="JOX325" s="3"/>
      <c r="JOZ325" s="3"/>
      <c r="JPB325" s="3"/>
      <c r="JPD325" s="3"/>
      <c r="JPF325" s="3"/>
      <c r="JPH325" s="3"/>
      <c r="JPJ325" s="3"/>
      <c r="JPL325" s="3"/>
      <c r="JPN325" s="3"/>
      <c r="JPP325" s="3"/>
      <c r="JPR325" s="3"/>
      <c r="JPT325" s="3"/>
      <c r="JPV325" s="3"/>
      <c r="JPX325" s="3"/>
      <c r="JPZ325" s="3"/>
      <c r="JQB325" s="3"/>
      <c r="JQD325" s="3"/>
      <c r="JQF325" s="3"/>
      <c r="JQH325" s="3"/>
      <c r="JQJ325" s="3"/>
      <c r="JQL325" s="3"/>
      <c r="JQN325" s="3"/>
      <c r="JQP325" s="3"/>
      <c r="JQR325" s="3"/>
      <c r="JQT325" s="3"/>
      <c r="JQV325" s="3"/>
      <c r="JQX325" s="3"/>
      <c r="JQZ325" s="3"/>
      <c r="JRB325" s="3"/>
      <c r="JRD325" s="3"/>
      <c r="JRF325" s="3"/>
      <c r="JRH325" s="3"/>
      <c r="JRJ325" s="3"/>
      <c r="JRL325" s="3"/>
      <c r="JRN325" s="3"/>
      <c r="JRP325" s="3"/>
      <c r="JRR325" s="3"/>
      <c r="JRT325" s="3"/>
      <c r="JRV325" s="3"/>
      <c r="JRX325" s="3"/>
      <c r="JRZ325" s="3"/>
      <c r="JSB325" s="3"/>
      <c r="JSD325" s="3"/>
      <c r="JSF325" s="3"/>
      <c r="JSH325" s="3"/>
      <c r="JSJ325" s="3"/>
      <c r="JSL325" s="3"/>
      <c r="JSN325" s="3"/>
      <c r="JSP325" s="3"/>
      <c r="JSR325" s="3"/>
      <c r="JST325" s="3"/>
      <c r="JSV325" s="3"/>
      <c r="JSX325" s="3"/>
      <c r="JSZ325" s="3"/>
      <c r="JTB325" s="3"/>
      <c r="JTD325" s="3"/>
      <c r="JTF325" s="3"/>
      <c r="JTH325" s="3"/>
      <c r="JTJ325" s="3"/>
      <c r="JTL325" s="3"/>
      <c r="JTN325" s="3"/>
      <c r="JTP325" s="3"/>
      <c r="JTR325" s="3"/>
      <c r="JTT325" s="3"/>
      <c r="JTV325" s="3"/>
      <c r="JTX325" s="3"/>
      <c r="JTZ325" s="3"/>
      <c r="JUB325" s="3"/>
      <c r="JUD325" s="3"/>
      <c r="JUF325" s="3"/>
      <c r="JUH325" s="3"/>
      <c r="JUJ325" s="3"/>
      <c r="JUL325" s="3"/>
      <c r="JUN325" s="3"/>
      <c r="JUP325" s="3"/>
      <c r="JUR325" s="3"/>
      <c r="JUT325" s="3"/>
      <c r="JUV325" s="3"/>
      <c r="JUX325" s="3"/>
      <c r="JUZ325" s="3"/>
      <c r="JVB325" s="3"/>
      <c r="JVD325" s="3"/>
      <c r="JVF325" s="3"/>
      <c r="JVH325" s="3"/>
      <c r="JVJ325" s="3"/>
      <c r="JVL325" s="3"/>
      <c r="JVN325" s="3"/>
      <c r="JVP325" s="3"/>
      <c r="JVR325" s="3"/>
      <c r="JVT325" s="3"/>
      <c r="JVV325" s="3"/>
      <c r="JVX325" s="3"/>
      <c r="JVZ325" s="3"/>
      <c r="JWB325" s="3"/>
      <c r="JWD325" s="3"/>
      <c r="JWF325" s="3"/>
      <c r="JWH325" s="3"/>
      <c r="JWJ325" s="3"/>
      <c r="JWL325" s="3"/>
      <c r="JWN325" s="3"/>
      <c r="JWP325" s="3"/>
      <c r="JWR325" s="3"/>
      <c r="JWT325" s="3"/>
      <c r="JWV325" s="3"/>
      <c r="JWX325" s="3"/>
      <c r="JWZ325" s="3"/>
      <c r="JXB325" s="3"/>
      <c r="JXD325" s="3"/>
      <c r="JXF325" s="3"/>
      <c r="JXH325" s="3"/>
      <c r="JXJ325" s="3"/>
      <c r="JXL325" s="3"/>
      <c r="JXN325" s="3"/>
      <c r="JXP325" s="3"/>
      <c r="JXR325" s="3"/>
      <c r="JXT325" s="3"/>
      <c r="JXV325" s="3"/>
      <c r="JXX325" s="3"/>
      <c r="JXZ325" s="3"/>
      <c r="JYB325" s="3"/>
      <c r="JYD325" s="3"/>
      <c r="JYF325" s="3"/>
      <c r="JYH325" s="3"/>
      <c r="JYJ325" s="3"/>
      <c r="JYL325" s="3"/>
      <c r="JYN325" s="3"/>
      <c r="JYP325" s="3"/>
      <c r="JYR325" s="3"/>
      <c r="JYT325" s="3"/>
      <c r="JYV325" s="3"/>
      <c r="JYX325" s="3"/>
      <c r="JYZ325" s="3"/>
      <c r="JZB325" s="3"/>
      <c r="JZD325" s="3"/>
      <c r="JZF325" s="3"/>
      <c r="JZH325" s="3"/>
      <c r="JZJ325" s="3"/>
      <c r="JZL325" s="3"/>
      <c r="JZN325" s="3"/>
      <c r="JZP325" s="3"/>
      <c r="JZR325" s="3"/>
      <c r="JZT325" s="3"/>
      <c r="JZV325" s="3"/>
      <c r="JZX325" s="3"/>
      <c r="JZZ325" s="3"/>
      <c r="KAB325" s="3"/>
      <c r="KAD325" s="3"/>
      <c r="KAF325" s="3"/>
      <c r="KAH325" s="3"/>
      <c r="KAJ325" s="3"/>
      <c r="KAL325" s="3"/>
      <c r="KAN325" s="3"/>
      <c r="KAP325" s="3"/>
      <c r="KAR325" s="3"/>
      <c r="KAT325" s="3"/>
      <c r="KAV325" s="3"/>
      <c r="KAX325" s="3"/>
      <c r="KAZ325" s="3"/>
      <c r="KBB325" s="3"/>
      <c r="KBD325" s="3"/>
      <c r="KBF325" s="3"/>
      <c r="KBH325" s="3"/>
      <c r="KBJ325" s="3"/>
      <c r="KBL325" s="3"/>
      <c r="KBN325" s="3"/>
      <c r="KBP325" s="3"/>
      <c r="KBR325" s="3"/>
      <c r="KBT325" s="3"/>
      <c r="KBV325" s="3"/>
      <c r="KBX325" s="3"/>
      <c r="KBZ325" s="3"/>
      <c r="KCB325" s="3"/>
      <c r="KCD325" s="3"/>
      <c r="KCF325" s="3"/>
      <c r="KCH325" s="3"/>
      <c r="KCJ325" s="3"/>
      <c r="KCL325" s="3"/>
      <c r="KCN325" s="3"/>
      <c r="KCP325" s="3"/>
      <c r="KCR325" s="3"/>
      <c r="KCT325" s="3"/>
      <c r="KCV325" s="3"/>
      <c r="KCX325" s="3"/>
      <c r="KCZ325" s="3"/>
      <c r="KDB325" s="3"/>
      <c r="KDD325" s="3"/>
      <c r="KDF325" s="3"/>
      <c r="KDH325" s="3"/>
      <c r="KDJ325" s="3"/>
      <c r="KDL325" s="3"/>
      <c r="KDN325" s="3"/>
      <c r="KDP325" s="3"/>
      <c r="KDR325" s="3"/>
      <c r="KDT325" s="3"/>
      <c r="KDV325" s="3"/>
      <c r="KDX325" s="3"/>
      <c r="KDZ325" s="3"/>
      <c r="KEB325" s="3"/>
      <c r="KED325" s="3"/>
      <c r="KEF325" s="3"/>
      <c r="KEH325" s="3"/>
      <c r="KEJ325" s="3"/>
      <c r="KEL325" s="3"/>
      <c r="KEN325" s="3"/>
      <c r="KEP325" s="3"/>
      <c r="KER325" s="3"/>
      <c r="KET325" s="3"/>
      <c r="KEV325" s="3"/>
      <c r="KEX325" s="3"/>
      <c r="KEZ325" s="3"/>
      <c r="KFB325" s="3"/>
      <c r="KFD325" s="3"/>
      <c r="KFF325" s="3"/>
      <c r="KFH325" s="3"/>
      <c r="KFJ325" s="3"/>
      <c r="KFL325" s="3"/>
      <c r="KFN325" s="3"/>
      <c r="KFP325" s="3"/>
      <c r="KFR325" s="3"/>
      <c r="KFT325" s="3"/>
      <c r="KFV325" s="3"/>
      <c r="KFX325" s="3"/>
      <c r="KFZ325" s="3"/>
      <c r="KGB325" s="3"/>
      <c r="KGD325" s="3"/>
      <c r="KGF325" s="3"/>
      <c r="KGH325" s="3"/>
      <c r="KGJ325" s="3"/>
      <c r="KGL325" s="3"/>
      <c r="KGN325" s="3"/>
      <c r="KGP325" s="3"/>
      <c r="KGR325" s="3"/>
      <c r="KGT325" s="3"/>
      <c r="KGV325" s="3"/>
      <c r="KGX325" s="3"/>
      <c r="KGZ325" s="3"/>
      <c r="KHB325" s="3"/>
      <c r="KHD325" s="3"/>
      <c r="KHF325" s="3"/>
      <c r="KHH325" s="3"/>
      <c r="KHJ325" s="3"/>
      <c r="KHL325" s="3"/>
      <c r="KHN325" s="3"/>
      <c r="KHP325" s="3"/>
      <c r="KHR325" s="3"/>
      <c r="KHT325" s="3"/>
      <c r="KHV325" s="3"/>
      <c r="KHX325" s="3"/>
      <c r="KHZ325" s="3"/>
      <c r="KIB325" s="3"/>
      <c r="KID325" s="3"/>
      <c r="KIF325" s="3"/>
      <c r="KIH325" s="3"/>
      <c r="KIJ325" s="3"/>
      <c r="KIL325" s="3"/>
      <c r="KIN325" s="3"/>
      <c r="KIP325" s="3"/>
      <c r="KIR325" s="3"/>
      <c r="KIT325" s="3"/>
      <c r="KIV325" s="3"/>
      <c r="KIX325" s="3"/>
      <c r="KIZ325" s="3"/>
      <c r="KJB325" s="3"/>
      <c r="KJD325" s="3"/>
      <c r="KJF325" s="3"/>
      <c r="KJH325" s="3"/>
      <c r="KJJ325" s="3"/>
      <c r="KJL325" s="3"/>
      <c r="KJN325" s="3"/>
      <c r="KJP325" s="3"/>
      <c r="KJR325" s="3"/>
      <c r="KJT325" s="3"/>
      <c r="KJV325" s="3"/>
      <c r="KJX325" s="3"/>
      <c r="KJZ325" s="3"/>
      <c r="KKB325" s="3"/>
      <c r="KKD325" s="3"/>
      <c r="KKF325" s="3"/>
      <c r="KKH325" s="3"/>
      <c r="KKJ325" s="3"/>
      <c r="KKL325" s="3"/>
      <c r="KKN325" s="3"/>
      <c r="KKP325" s="3"/>
      <c r="KKR325" s="3"/>
      <c r="KKT325" s="3"/>
      <c r="KKV325" s="3"/>
      <c r="KKX325" s="3"/>
      <c r="KKZ325" s="3"/>
      <c r="KLB325" s="3"/>
      <c r="KLD325" s="3"/>
      <c r="KLF325" s="3"/>
      <c r="KLH325" s="3"/>
      <c r="KLJ325" s="3"/>
      <c r="KLL325" s="3"/>
      <c r="KLN325" s="3"/>
      <c r="KLP325" s="3"/>
      <c r="KLR325" s="3"/>
      <c r="KLT325" s="3"/>
      <c r="KLV325" s="3"/>
      <c r="KLX325" s="3"/>
      <c r="KLZ325" s="3"/>
      <c r="KMB325" s="3"/>
      <c r="KMD325" s="3"/>
      <c r="KMF325" s="3"/>
      <c r="KMH325" s="3"/>
      <c r="KMJ325" s="3"/>
      <c r="KML325" s="3"/>
      <c r="KMN325" s="3"/>
      <c r="KMP325" s="3"/>
      <c r="KMR325" s="3"/>
      <c r="KMT325" s="3"/>
      <c r="KMV325" s="3"/>
      <c r="KMX325" s="3"/>
      <c r="KMZ325" s="3"/>
      <c r="KNB325" s="3"/>
      <c r="KND325" s="3"/>
      <c r="KNF325" s="3"/>
      <c r="KNH325" s="3"/>
      <c r="KNJ325" s="3"/>
      <c r="KNL325" s="3"/>
      <c r="KNN325" s="3"/>
      <c r="KNP325" s="3"/>
      <c r="KNR325" s="3"/>
      <c r="KNT325" s="3"/>
      <c r="KNV325" s="3"/>
      <c r="KNX325" s="3"/>
      <c r="KNZ325" s="3"/>
      <c r="KOB325" s="3"/>
      <c r="KOD325" s="3"/>
      <c r="KOF325" s="3"/>
      <c r="KOH325" s="3"/>
      <c r="KOJ325" s="3"/>
      <c r="KOL325" s="3"/>
      <c r="KON325" s="3"/>
      <c r="KOP325" s="3"/>
      <c r="KOR325" s="3"/>
      <c r="KOT325" s="3"/>
      <c r="KOV325" s="3"/>
      <c r="KOX325" s="3"/>
      <c r="KOZ325" s="3"/>
      <c r="KPB325" s="3"/>
      <c r="KPD325" s="3"/>
      <c r="KPF325" s="3"/>
      <c r="KPH325" s="3"/>
      <c r="KPJ325" s="3"/>
      <c r="KPL325" s="3"/>
      <c r="KPN325" s="3"/>
      <c r="KPP325" s="3"/>
      <c r="KPR325" s="3"/>
      <c r="KPT325" s="3"/>
      <c r="KPV325" s="3"/>
      <c r="KPX325" s="3"/>
      <c r="KPZ325" s="3"/>
      <c r="KQB325" s="3"/>
      <c r="KQD325" s="3"/>
      <c r="KQF325" s="3"/>
      <c r="KQH325" s="3"/>
      <c r="KQJ325" s="3"/>
      <c r="KQL325" s="3"/>
      <c r="KQN325" s="3"/>
      <c r="KQP325" s="3"/>
      <c r="KQR325" s="3"/>
      <c r="KQT325" s="3"/>
      <c r="KQV325" s="3"/>
      <c r="KQX325" s="3"/>
      <c r="KQZ325" s="3"/>
      <c r="KRB325" s="3"/>
      <c r="KRD325" s="3"/>
      <c r="KRF325" s="3"/>
      <c r="KRH325" s="3"/>
      <c r="KRJ325" s="3"/>
      <c r="KRL325" s="3"/>
      <c r="KRN325" s="3"/>
      <c r="KRP325" s="3"/>
      <c r="KRR325" s="3"/>
      <c r="KRT325" s="3"/>
      <c r="KRV325" s="3"/>
      <c r="KRX325" s="3"/>
      <c r="KRZ325" s="3"/>
      <c r="KSB325" s="3"/>
      <c r="KSD325" s="3"/>
      <c r="KSF325" s="3"/>
      <c r="KSH325" s="3"/>
      <c r="KSJ325" s="3"/>
      <c r="KSL325" s="3"/>
      <c r="KSN325" s="3"/>
      <c r="KSP325" s="3"/>
      <c r="KSR325" s="3"/>
      <c r="KST325" s="3"/>
      <c r="KSV325" s="3"/>
      <c r="KSX325" s="3"/>
      <c r="KSZ325" s="3"/>
      <c r="KTB325" s="3"/>
      <c r="KTD325" s="3"/>
      <c r="KTF325" s="3"/>
      <c r="KTH325" s="3"/>
      <c r="KTJ325" s="3"/>
      <c r="KTL325" s="3"/>
      <c r="KTN325" s="3"/>
      <c r="KTP325" s="3"/>
      <c r="KTR325" s="3"/>
      <c r="KTT325" s="3"/>
      <c r="KTV325" s="3"/>
      <c r="KTX325" s="3"/>
      <c r="KTZ325" s="3"/>
      <c r="KUB325" s="3"/>
      <c r="KUD325" s="3"/>
      <c r="KUF325" s="3"/>
      <c r="KUH325" s="3"/>
      <c r="KUJ325" s="3"/>
      <c r="KUL325" s="3"/>
      <c r="KUN325" s="3"/>
      <c r="KUP325" s="3"/>
      <c r="KUR325" s="3"/>
      <c r="KUT325" s="3"/>
      <c r="KUV325" s="3"/>
      <c r="KUX325" s="3"/>
      <c r="KUZ325" s="3"/>
      <c r="KVB325" s="3"/>
      <c r="KVD325" s="3"/>
      <c r="KVF325" s="3"/>
      <c r="KVH325" s="3"/>
      <c r="KVJ325" s="3"/>
      <c r="KVL325" s="3"/>
      <c r="KVN325" s="3"/>
      <c r="KVP325" s="3"/>
      <c r="KVR325" s="3"/>
      <c r="KVT325" s="3"/>
      <c r="KVV325" s="3"/>
      <c r="KVX325" s="3"/>
      <c r="KVZ325" s="3"/>
      <c r="KWB325" s="3"/>
      <c r="KWD325" s="3"/>
      <c r="KWF325" s="3"/>
      <c r="KWH325" s="3"/>
      <c r="KWJ325" s="3"/>
      <c r="KWL325" s="3"/>
      <c r="KWN325" s="3"/>
      <c r="KWP325" s="3"/>
      <c r="KWR325" s="3"/>
      <c r="KWT325" s="3"/>
      <c r="KWV325" s="3"/>
      <c r="KWX325" s="3"/>
      <c r="KWZ325" s="3"/>
      <c r="KXB325" s="3"/>
      <c r="KXD325" s="3"/>
      <c r="KXF325" s="3"/>
      <c r="KXH325" s="3"/>
      <c r="KXJ325" s="3"/>
      <c r="KXL325" s="3"/>
      <c r="KXN325" s="3"/>
      <c r="KXP325" s="3"/>
      <c r="KXR325" s="3"/>
      <c r="KXT325" s="3"/>
      <c r="KXV325" s="3"/>
      <c r="KXX325" s="3"/>
      <c r="KXZ325" s="3"/>
      <c r="KYB325" s="3"/>
      <c r="KYD325" s="3"/>
      <c r="KYF325" s="3"/>
      <c r="KYH325" s="3"/>
      <c r="KYJ325" s="3"/>
      <c r="KYL325" s="3"/>
      <c r="KYN325" s="3"/>
      <c r="KYP325" s="3"/>
      <c r="KYR325" s="3"/>
      <c r="KYT325" s="3"/>
      <c r="KYV325" s="3"/>
      <c r="KYX325" s="3"/>
      <c r="KYZ325" s="3"/>
      <c r="KZB325" s="3"/>
      <c r="KZD325" s="3"/>
      <c r="KZF325" s="3"/>
      <c r="KZH325" s="3"/>
      <c r="KZJ325" s="3"/>
      <c r="KZL325" s="3"/>
      <c r="KZN325" s="3"/>
      <c r="KZP325" s="3"/>
      <c r="KZR325" s="3"/>
      <c r="KZT325" s="3"/>
      <c r="KZV325" s="3"/>
      <c r="KZX325" s="3"/>
      <c r="KZZ325" s="3"/>
      <c r="LAB325" s="3"/>
      <c r="LAD325" s="3"/>
      <c r="LAF325" s="3"/>
      <c r="LAH325" s="3"/>
      <c r="LAJ325" s="3"/>
      <c r="LAL325" s="3"/>
      <c r="LAN325" s="3"/>
      <c r="LAP325" s="3"/>
      <c r="LAR325" s="3"/>
      <c r="LAT325" s="3"/>
      <c r="LAV325" s="3"/>
      <c r="LAX325" s="3"/>
      <c r="LAZ325" s="3"/>
      <c r="LBB325" s="3"/>
      <c r="LBD325" s="3"/>
      <c r="LBF325" s="3"/>
      <c r="LBH325" s="3"/>
      <c r="LBJ325" s="3"/>
      <c r="LBL325" s="3"/>
      <c r="LBN325" s="3"/>
      <c r="LBP325" s="3"/>
      <c r="LBR325" s="3"/>
      <c r="LBT325" s="3"/>
      <c r="LBV325" s="3"/>
      <c r="LBX325" s="3"/>
      <c r="LBZ325" s="3"/>
      <c r="LCB325" s="3"/>
      <c r="LCD325" s="3"/>
      <c r="LCF325" s="3"/>
      <c r="LCH325" s="3"/>
      <c r="LCJ325" s="3"/>
      <c r="LCL325" s="3"/>
      <c r="LCN325" s="3"/>
      <c r="LCP325" s="3"/>
      <c r="LCR325" s="3"/>
      <c r="LCT325" s="3"/>
      <c r="LCV325" s="3"/>
      <c r="LCX325" s="3"/>
      <c r="LCZ325" s="3"/>
      <c r="LDB325" s="3"/>
      <c r="LDD325" s="3"/>
      <c r="LDF325" s="3"/>
      <c r="LDH325" s="3"/>
      <c r="LDJ325" s="3"/>
      <c r="LDL325" s="3"/>
      <c r="LDN325" s="3"/>
      <c r="LDP325" s="3"/>
      <c r="LDR325" s="3"/>
      <c r="LDT325" s="3"/>
      <c r="LDV325" s="3"/>
      <c r="LDX325" s="3"/>
      <c r="LDZ325" s="3"/>
      <c r="LEB325" s="3"/>
      <c r="LED325" s="3"/>
      <c r="LEF325" s="3"/>
      <c r="LEH325" s="3"/>
      <c r="LEJ325" s="3"/>
      <c r="LEL325" s="3"/>
      <c r="LEN325" s="3"/>
      <c r="LEP325" s="3"/>
      <c r="LER325" s="3"/>
      <c r="LET325" s="3"/>
      <c r="LEV325" s="3"/>
      <c r="LEX325" s="3"/>
      <c r="LEZ325" s="3"/>
      <c r="LFB325" s="3"/>
      <c r="LFD325" s="3"/>
      <c r="LFF325" s="3"/>
      <c r="LFH325" s="3"/>
      <c r="LFJ325" s="3"/>
      <c r="LFL325" s="3"/>
      <c r="LFN325" s="3"/>
      <c r="LFP325" s="3"/>
      <c r="LFR325" s="3"/>
      <c r="LFT325" s="3"/>
      <c r="LFV325" s="3"/>
      <c r="LFX325" s="3"/>
      <c r="LFZ325" s="3"/>
      <c r="LGB325" s="3"/>
      <c r="LGD325" s="3"/>
      <c r="LGF325" s="3"/>
      <c r="LGH325" s="3"/>
      <c r="LGJ325" s="3"/>
      <c r="LGL325" s="3"/>
      <c r="LGN325" s="3"/>
      <c r="LGP325" s="3"/>
      <c r="LGR325" s="3"/>
      <c r="LGT325" s="3"/>
      <c r="LGV325" s="3"/>
      <c r="LGX325" s="3"/>
      <c r="LGZ325" s="3"/>
      <c r="LHB325" s="3"/>
      <c r="LHD325" s="3"/>
      <c r="LHF325" s="3"/>
      <c r="LHH325" s="3"/>
      <c r="LHJ325" s="3"/>
      <c r="LHL325" s="3"/>
      <c r="LHN325" s="3"/>
      <c r="LHP325" s="3"/>
      <c r="LHR325" s="3"/>
      <c r="LHT325" s="3"/>
      <c r="LHV325" s="3"/>
      <c r="LHX325" s="3"/>
      <c r="LHZ325" s="3"/>
      <c r="LIB325" s="3"/>
      <c r="LID325" s="3"/>
      <c r="LIF325" s="3"/>
      <c r="LIH325" s="3"/>
      <c r="LIJ325" s="3"/>
      <c r="LIL325" s="3"/>
      <c r="LIN325" s="3"/>
      <c r="LIP325" s="3"/>
      <c r="LIR325" s="3"/>
      <c r="LIT325" s="3"/>
      <c r="LIV325" s="3"/>
      <c r="LIX325" s="3"/>
      <c r="LIZ325" s="3"/>
      <c r="LJB325" s="3"/>
      <c r="LJD325" s="3"/>
      <c r="LJF325" s="3"/>
      <c r="LJH325" s="3"/>
      <c r="LJJ325" s="3"/>
      <c r="LJL325" s="3"/>
      <c r="LJN325" s="3"/>
      <c r="LJP325" s="3"/>
      <c r="LJR325" s="3"/>
      <c r="LJT325" s="3"/>
      <c r="LJV325" s="3"/>
      <c r="LJX325" s="3"/>
      <c r="LJZ325" s="3"/>
      <c r="LKB325" s="3"/>
      <c r="LKD325" s="3"/>
      <c r="LKF325" s="3"/>
      <c r="LKH325" s="3"/>
      <c r="LKJ325" s="3"/>
      <c r="LKL325" s="3"/>
      <c r="LKN325" s="3"/>
      <c r="LKP325" s="3"/>
      <c r="LKR325" s="3"/>
      <c r="LKT325" s="3"/>
      <c r="LKV325" s="3"/>
      <c r="LKX325" s="3"/>
      <c r="LKZ325" s="3"/>
      <c r="LLB325" s="3"/>
      <c r="LLD325" s="3"/>
      <c r="LLF325" s="3"/>
      <c r="LLH325" s="3"/>
      <c r="LLJ325" s="3"/>
      <c r="LLL325" s="3"/>
      <c r="LLN325" s="3"/>
      <c r="LLP325" s="3"/>
      <c r="LLR325" s="3"/>
      <c r="LLT325" s="3"/>
      <c r="LLV325" s="3"/>
      <c r="LLX325" s="3"/>
      <c r="LLZ325" s="3"/>
      <c r="LMB325" s="3"/>
      <c r="LMD325" s="3"/>
      <c r="LMF325" s="3"/>
      <c r="LMH325" s="3"/>
      <c r="LMJ325" s="3"/>
      <c r="LML325" s="3"/>
      <c r="LMN325" s="3"/>
      <c r="LMP325" s="3"/>
      <c r="LMR325" s="3"/>
      <c r="LMT325" s="3"/>
      <c r="LMV325" s="3"/>
      <c r="LMX325" s="3"/>
      <c r="LMZ325" s="3"/>
      <c r="LNB325" s="3"/>
      <c r="LND325" s="3"/>
      <c r="LNF325" s="3"/>
      <c r="LNH325" s="3"/>
      <c r="LNJ325" s="3"/>
      <c r="LNL325" s="3"/>
      <c r="LNN325" s="3"/>
      <c r="LNP325" s="3"/>
      <c r="LNR325" s="3"/>
      <c r="LNT325" s="3"/>
      <c r="LNV325" s="3"/>
      <c r="LNX325" s="3"/>
      <c r="LNZ325" s="3"/>
      <c r="LOB325" s="3"/>
      <c r="LOD325" s="3"/>
      <c r="LOF325" s="3"/>
      <c r="LOH325" s="3"/>
      <c r="LOJ325" s="3"/>
      <c r="LOL325" s="3"/>
      <c r="LON325" s="3"/>
      <c r="LOP325" s="3"/>
      <c r="LOR325" s="3"/>
      <c r="LOT325" s="3"/>
      <c r="LOV325" s="3"/>
      <c r="LOX325" s="3"/>
      <c r="LOZ325" s="3"/>
      <c r="LPB325" s="3"/>
      <c r="LPD325" s="3"/>
      <c r="LPF325" s="3"/>
      <c r="LPH325" s="3"/>
      <c r="LPJ325" s="3"/>
      <c r="LPL325" s="3"/>
      <c r="LPN325" s="3"/>
      <c r="LPP325" s="3"/>
      <c r="LPR325" s="3"/>
      <c r="LPT325" s="3"/>
      <c r="LPV325" s="3"/>
      <c r="LPX325" s="3"/>
      <c r="LPZ325" s="3"/>
      <c r="LQB325" s="3"/>
      <c r="LQD325" s="3"/>
      <c r="LQF325" s="3"/>
      <c r="LQH325" s="3"/>
      <c r="LQJ325" s="3"/>
      <c r="LQL325" s="3"/>
      <c r="LQN325" s="3"/>
      <c r="LQP325" s="3"/>
      <c r="LQR325" s="3"/>
      <c r="LQT325" s="3"/>
      <c r="LQV325" s="3"/>
      <c r="LQX325" s="3"/>
      <c r="LQZ325" s="3"/>
      <c r="LRB325" s="3"/>
      <c r="LRD325" s="3"/>
      <c r="LRF325" s="3"/>
      <c r="LRH325" s="3"/>
      <c r="LRJ325" s="3"/>
      <c r="LRL325" s="3"/>
      <c r="LRN325" s="3"/>
      <c r="LRP325" s="3"/>
      <c r="LRR325" s="3"/>
      <c r="LRT325" s="3"/>
      <c r="LRV325" s="3"/>
      <c r="LRX325" s="3"/>
      <c r="LRZ325" s="3"/>
      <c r="LSB325" s="3"/>
      <c r="LSD325" s="3"/>
      <c r="LSF325" s="3"/>
      <c r="LSH325" s="3"/>
      <c r="LSJ325" s="3"/>
      <c r="LSL325" s="3"/>
      <c r="LSN325" s="3"/>
      <c r="LSP325" s="3"/>
      <c r="LSR325" s="3"/>
      <c r="LST325" s="3"/>
      <c r="LSV325" s="3"/>
      <c r="LSX325" s="3"/>
      <c r="LSZ325" s="3"/>
      <c r="LTB325" s="3"/>
      <c r="LTD325" s="3"/>
      <c r="LTF325" s="3"/>
      <c r="LTH325" s="3"/>
      <c r="LTJ325" s="3"/>
      <c r="LTL325" s="3"/>
      <c r="LTN325" s="3"/>
      <c r="LTP325" s="3"/>
      <c r="LTR325" s="3"/>
      <c r="LTT325" s="3"/>
      <c r="LTV325" s="3"/>
      <c r="LTX325" s="3"/>
      <c r="LTZ325" s="3"/>
      <c r="LUB325" s="3"/>
      <c r="LUD325" s="3"/>
      <c r="LUF325" s="3"/>
      <c r="LUH325" s="3"/>
      <c r="LUJ325" s="3"/>
      <c r="LUL325" s="3"/>
      <c r="LUN325" s="3"/>
      <c r="LUP325" s="3"/>
      <c r="LUR325" s="3"/>
      <c r="LUT325" s="3"/>
      <c r="LUV325" s="3"/>
      <c r="LUX325" s="3"/>
      <c r="LUZ325" s="3"/>
      <c r="LVB325" s="3"/>
      <c r="LVD325" s="3"/>
      <c r="LVF325" s="3"/>
      <c r="LVH325" s="3"/>
      <c r="LVJ325" s="3"/>
      <c r="LVL325" s="3"/>
      <c r="LVN325" s="3"/>
      <c r="LVP325" s="3"/>
      <c r="LVR325" s="3"/>
      <c r="LVT325" s="3"/>
      <c r="LVV325" s="3"/>
      <c r="LVX325" s="3"/>
      <c r="LVZ325" s="3"/>
      <c r="LWB325" s="3"/>
      <c r="LWD325" s="3"/>
      <c r="LWF325" s="3"/>
      <c r="LWH325" s="3"/>
      <c r="LWJ325" s="3"/>
      <c r="LWL325" s="3"/>
      <c r="LWN325" s="3"/>
      <c r="LWP325" s="3"/>
      <c r="LWR325" s="3"/>
      <c r="LWT325" s="3"/>
      <c r="LWV325" s="3"/>
      <c r="LWX325" s="3"/>
      <c r="LWZ325" s="3"/>
      <c r="LXB325" s="3"/>
      <c r="LXD325" s="3"/>
      <c r="LXF325" s="3"/>
      <c r="LXH325" s="3"/>
      <c r="LXJ325" s="3"/>
      <c r="LXL325" s="3"/>
      <c r="LXN325" s="3"/>
      <c r="LXP325" s="3"/>
      <c r="LXR325" s="3"/>
      <c r="LXT325" s="3"/>
      <c r="LXV325" s="3"/>
      <c r="LXX325" s="3"/>
      <c r="LXZ325" s="3"/>
      <c r="LYB325" s="3"/>
      <c r="LYD325" s="3"/>
      <c r="LYF325" s="3"/>
      <c r="LYH325" s="3"/>
      <c r="LYJ325" s="3"/>
      <c r="LYL325" s="3"/>
      <c r="LYN325" s="3"/>
      <c r="LYP325" s="3"/>
      <c r="LYR325" s="3"/>
      <c r="LYT325" s="3"/>
      <c r="LYV325" s="3"/>
      <c r="LYX325" s="3"/>
      <c r="LYZ325" s="3"/>
      <c r="LZB325" s="3"/>
      <c r="LZD325" s="3"/>
      <c r="LZF325" s="3"/>
      <c r="LZH325" s="3"/>
      <c r="LZJ325" s="3"/>
      <c r="LZL325" s="3"/>
      <c r="LZN325" s="3"/>
      <c r="LZP325" s="3"/>
      <c r="LZR325" s="3"/>
      <c r="LZT325" s="3"/>
      <c r="LZV325" s="3"/>
      <c r="LZX325" s="3"/>
      <c r="LZZ325" s="3"/>
      <c r="MAB325" s="3"/>
      <c r="MAD325" s="3"/>
      <c r="MAF325" s="3"/>
      <c r="MAH325" s="3"/>
      <c r="MAJ325" s="3"/>
      <c r="MAL325" s="3"/>
      <c r="MAN325" s="3"/>
      <c r="MAP325" s="3"/>
      <c r="MAR325" s="3"/>
      <c r="MAT325" s="3"/>
      <c r="MAV325" s="3"/>
      <c r="MAX325" s="3"/>
      <c r="MAZ325" s="3"/>
      <c r="MBB325" s="3"/>
      <c r="MBD325" s="3"/>
      <c r="MBF325" s="3"/>
      <c r="MBH325" s="3"/>
      <c r="MBJ325" s="3"/>
      <c r="MBL325" s="3"/>
      <c r="MBN325" s="3"/>
      <c r="MBP325" s="3"/>
      <c r="MBR325" s="3"/>
      <c r="MBT325" s="3"/>
      <c r="MBV325" s="3"/>
      <c r="MBX325" s="3"/>
      <c r="MBZ325" s="3"/>
      <c r="MCB325" s="3"/>
      <c r="MCD325" s="3"/>
      <c r="MCF325" s="3"/>
      <c r="MCH325" s="3"/>
      <c r="MCJ325" s="3"/>
      <c r="MCL325" s="3"/>
      <c r="MCN325" s="3"/>
      <c r="MCP325" s="3"/>
      <c r="MCR325" s="3"/>
      <c r="MCT325" s="3"/>
      <c r="MCV325" s="3"/>
      <c r="MCX325" s="3"/>
      <c r="MCZ325" s="3"/>
      <c r="MDB325" s="3"/>
      <c r="MDD325" s="3"/>
      <c r="MDF325" s="3"/>
      <c r="MDH325" s="3"/>
      <c r="MDJ325" s="3"/>
      <c r="MDL325" s="3"/>
      <c r="MDN325" s="3"/>
      <c r="MDP325" s="3"/>
      <c r="MDR325" s="3"/>
      <c r="MDT325" s="3"/>
      <c r="MDV325" s="3"/>
      <c r="MDX325" s="3"/>
      <c r="MDZ325" s="3"/>
      <c r="MEB325" s="3"/>
      <c r="MED325" s="3"/>
      <c r="MEF325" s="3"/>
      <c r="MEH325" s="3"/>
      <c r="MEJ325" s="3"/>
      <c r="MEL325" s="3"/>
      <c r="MEN325" s="3"/>
      <c r="MEP325" s="3"/>
      <c r="MER325" s="3"/>
      <c r="MET325" s="3"/>
      <c r="MEV325" s="3"/>
      <c r="MEX325" s="3"/>
      <c r="MEZ325" s="3"/>
      <c r="MFB325" s="3"/>
      <c r="MFD325" s="3"/>
      <c r="MFF325" s="3"/>
      <c r="MFH325" s="3"/>
      <c r="MFJ325" s="3"/>
      <c r="MFL325" s="3"/>
      <c r="MFN325" s="3"/>
      <c r="MFP325" s="3"/>
      <c r="MFR325" s="3"/>
      <c r="MFT325" s="3"/>
      <c r="MFV325" s="3"/>
      <c r="MFX325" s="3"/>
      <c r="MFZ325" s="3"/>
      <c r="MGB325" s="3"/>
      <c r="MGD325" s="3"/>
      <c r="MGF325" s="3"/>
      <c r="MGH325" s="3"/>
      <c r="MGJ325" s="3"/>
      <c r="MGL325" s="3"/>
      <c r="MGN325" s="3"/>
      <c r="MGP325" s="3"/>
      <c r="MGR325" s="3"/>
      <c r="MGT325" s="3"/>
      <c r="MGV325" s="3"/>
      <c r="MGX325" s="3"/>
      <c r="MGZ325" s="3"/>
      <c r="MHB325" s="3"/>
      <c r="MHD325" s="3"/>
      <c r="MHF325" s="3"/>
      <c r="MHH325" s="3"/>
      <c r="MHJ325" s="3"/>
      <c r="MHL325" s="3"/>
      <c r="MHN325" s="3"/>
      <c r="MHP325" s="3"/>
      <c r="MHR325" s="3"/>
      <c r="MHT325" s="3"/>
      <c r="MHV325" s="3"/>
      <c r="MHX325" s="3"/>
      <c r="MHZ325" s="3"/>
      <c r="MIB325" s="3"/>
      <c r="MID325" s="3"/>
      <c r="MIF325" s="3"/>
      <c r="MIH325" s="3"/>
      <c r="MIJ325" s="3"/>
      <c r="MIL325" s="3"/>
      <c r="MIN325" s="3"/>
      <c r="MIP325" s="3"/>
      <c r="MIR325" s="3"/>
      <c r="MIT325" s="3"/>
      <c r="MIV325" s="3"/>
      <c r="MIX325" s="3"/>
      <c r="MIZ325" s="3"/>
      <c r="MJB325" s="3"/>
      <c r="MJD325" s="3"/>
      <c r="MJF325" s="3"/>
      <c r="MJH325" s="3"/>
      <c r="MJJ325" s="3"/>
      <c r="MJL325" s="3"/>
      <c r="MJN325" s="3"/>
      <c r="MJP325" s="3"/>
      <c r="MJR325" s="3"/>
      <c r="MJT325" s="3"/>
      <c r="MJV325" s="3"/>
      <c r="MJX325" s="3"/>
      <c r="MJZ325" s="3"/>
      <c r="MKB325" s="3"/>
      <c r="MKD325" s="3"/>
      <c r="MKF325" s="3"/>
      <c r="MKH325" s="3"/>
      <c r="MKJ325" s="3"/>
      <c r="MKL325" s="3"/>
      <c r="MKN325" s="3"/>
      <c r="MKP325" s="3"/>
      <c r="MKR325" s="3"/>
      <c r="MKT325" s="3"/>
      <c r="MKV325" s="3"/>
      <c r="MKX325" s="3"/>
      <c r="MKZ325" s="3"/>
      <c r="MLB325" s="3"/>
      <c r="MLD325" s="3"/>
      <c r="MLF325" s="3"/>
      <c r="MLH325" s="3"/>
      <c r="MLJ325" s="3"/>
      <c r="MLL325" s="3"/>
      <c r="MLN325" s="3"/>
      <c r="MLP325" s="3"/>
      <c r="MLR325" s="3"/>
      <c r="MLT325" s="3"/>
      <c r="MLV325" s="3"/>
      <c r="MLX325" s="3"/>
      <c r="MLZ325" s="3"/>
      <c r="MMB325" s="3"/>
      <c r="MMD325" s="3"/>
      <c r="MMF325" s="3"/>
      <c r="MMH325" s="3"/>
      <c r="MMJ325" s="3"/>
      <c r="MML325" s="3"/>
      <c r="MMN325" s="3"/>
      <c r="MMP325" s="3"/>
      <c r="MMR325" s="3"/>
      <c r="MMT325" s="3"/>
      <c r="MMV325" s="3"/>
      <c r="MMX325" s="3"/>
      <c r="MMZ325" s="3"/>
      <c r="MNB325" s="3"/>
      <c r="MND325" s="3"/>
      <c r="MNF325" s="3"/>
      <c r="MNH325" s="3"/>
      <c r="MNJ325" s="3"/>
      <c r="MNL325" s="3"/>
      <c r="MNN325" s="3"/>
      <c r="MNP325" s="3"/>
      <c r="MNR325" s="3"/>
      <c r="MNT325" s="3"/>
      <c r="MNV325" s="3"/>
      <c r="MNX325" s="3"/>
      <c r="MNZ325" s="3"/>
      <c r="MOB325" s="3"/>
      <c r="MOD325" s="3"/>
      <c r="MOF325" s="3"/>
      <c r="MOH325" s="3"/>
      <c r="MOJ325" s="3"/>
      <c r="MOL325" s="3"/>
      <c r="MON325" s="3"/>
      <c r="MOP325" s="3"/>
      <c r="MOR325" s="3"/>
      <c r="MOT325" s="3"/>
      <c r="MOV325" s="3"/>
      <c r="MOX325" s="3"/>
      <c r="MOZ325" s="3"/>
      <c r="MPB325" s="3"/>
      <c r="MPD325" s="3"/>
      <c r="MPF325" s="3"/>
      <c r="MPH325" s="3"/>
      <c r="MPJ325" s="3"/>
      <c r="MPL325" s="3"/>
      <c r="MPN325" s="3"/>
      <c r="MPP325" s="3"/>
      <c r="MPR325" s="3"/>
      <c r="MPT325" s="3"/>
      <c r="MPV325" s="3"/>
      <c r="MPX325" s="3"/>
      <c r="MPZ325" s="3"/>
      <c r="MQB325" s="3"/>
      <c r="MQD325" s="3"/>
      <c r="MQF325" s="3"/>
      <c r="MQH325" s="3"/>
      <c r="MQJ325" s="3"/>
      <c r="MQL325" s="3"/>
      <c r="MQN325" s="3"/>
      <c r="MQP325" s="3"/>
      <c r="MQR325" s="3"/>
      <c r="MQT325" s="3"/>
      <c r="MQV325" s="3"/>
      <c r="MQX325" s="3"/>
      <c r="MQZ325" s="3"/>
      <c r="MRB325" s="3"/>
      <c r="MRD325" s="3"/>
      <c r="MRF325" s="3"/>
      <c r="MRH325" s="3"/>
      <c r="MRJ325" s="3"/>
      <c r="MRL325" s="3"/>
      <c r="MRN325" s="3"/>
      <c r="MRP325" s="3"/>
      <c r="MRR325" s="3"/>
      <c r="MRT325" s="3"/>
      <c r="MRV325" s="3"/>
      <c r="MRX325" s="3"/>
      <c r="MRZ325" s="3"/>
      <c r="MSB325" s="3"/>
      <c r="MSD325" s="3"/>
      <c r="MSF325" s="3"/>
      <c r="MSH325" s="3"/>
      <c r="MSJ325" s="3"/>
      <c r="MSL325" s="3"/>
      <c r="MSN325" s="3"/>
      <c r="MSP325" s="3"/>
      <c r="MSR325" s="3"/>
      <c r="MST325" s="3"/>
      <c r="MSV325" s="3"/>
      <c r="MSX325" s="3"/>
      <c r="MSZ325" s="3"/>
      <c r="MTB325" s="3"/>
      <c r="MTD325" s="3"/>
      <c r="MTF325" s="3"/>
      <c r="MTH325" s="3"/>
      <c r="MTJ325" s="3"/>
      <c r="MTL325" s="3"/>
      <c r="MTN325" s="3"/>
      <c r="MTP325" s="3"/>
      <c r="MTR325" s="3"/>
      <c r="MTT325" s="3"/>
      <c r="MTV325" s="3"/>
      <c r="MTX325" s="3"/>
      <c r="MTZ325" s="3"/>
      <c r="MUB325" s="3"/>
      <c r="MUD325" s="3"/>
      <c r="MUF325" s="3"/>
      <c r="MUH325" s="3"/>
      <c r="MUJ325" s="3"/>
      <c r="MUL325" s="3"/>
      <c r="MUN325" s="3"/>
      <c r="MUP325" s="3"/>
      <c r="MUR325" s="3"/>
      <c r="MUT325" s="3"/>
      <c r="MUV325" s="3"/>
      <c r="MUX325" s="3"/>
      <c r="MUZ325" s="3"/>
      <c r="MVB325" s="3"/>
      <c r="MVD325" s="3"/>
      <c r="MVF325" s="3"/>
      <c r="MVH325" s="3"/>
      <c r="MVJ325" s="3"/>
      <c r="MVL325" s="3"/>
      <c r="MVN325" s="3"/>
      <c r="MVP325" s="3"/>
      <c r="MVR325" s="3"/>
      <c r="MVT325" s="3"/>
      <c r="MVV325" s="3"/>
      <c r="MVX325" s="3"/>
      <c r="MVZ325" s="3"/>
      <c r="MWB325" s="3"/>
      <c r="MWD325" s="3"/>
      <c r="MWF325" s="3"/>
      <c r="MWH325" s="3"/>
      <c r="MWJ325" s="3"/>
      <c r="MWL325" s="3"/>
      <c r="MWN325" s="3"/>
      <c r="MWP325" s="3"/>
      <c r="MWR325" s="3"/>
      <c r="MWT325" s="3"/>
      <c r="MWV325" s="3"/>
      <c r="MWX325" s="3"/>
      <c r="MWZ325" s="3"/>
      <c r="MXB325" s="3"/>
      <c r="MXD325" s="3"/>
      <c r="MXF325" s="3"/>
      <c r="MXH325" s="3"/>
      <c r="MXJ325" s="3"/>
      <c r="MXL325" s="3"/>
      <c r="MXN325" s="3"/>
      <c r="MXP325" s="3"/>
      <c r="MXR325" s="3"/>
      <c r="MXT325" s="3"/>
      <c r="MXV325" s="3"/>
      <c r="MXX325" s="3"/>
      <c r="MXZ325" s="3"/>
      <c r="MYB325" s="3"/>
      <c r="MYD325" s="3"/>
      <c r="MYF325" s="3"/>
      <c r="MYH325" s="3"/>
      <c r="MYJ325" s="3"/>
      <c r="MYL325" s="3"/>
      <c r="MYN325" s="3"/>
      <c r="MYP325" s="3"/>
      <c r="MYR325" s="3"/>
      <c r="MYT325" s="3"/>
      <c r="MYV325" s="3"/>
      <c r="MYX325" s="3"/>
      <c r="MYZ325" s="3"/>
      <c r="MZB325" s="3"/>
      <c r="MZD325" s="3"/>
      <c r="MZF325" s="3"/>
      <c r="MZH325" s="3"/>
      <c r="MZJ325" s="3"/>
      <c r="MZL325" s="3"/>
      <c r="MZN325" s="3"/>
      <c r="MZP325" s="3"/>
      <c r="MZR325" s="3"/>
      <c r="MZT325" s="3"/>
      <c r="MZV325" s="3"/>
      <c r="MZX325" s="3"/>
      <c r="MZZ325" s="3"/>
      <c r="NAB325" s="3"/>
      <c r="NAD325" s="3"/>
      <c r="NAF325" s="3"/>
      <c r="NAH325" s="3"/>
      <c r="NAJ325" s="3"/>
      <c r="NAL325" s="3"/>
      <c r="NAN325" s="3"/>
      <c r="NAP325" s="3"/>
      <c r="NAR325" s="3"/>
      <c r="NAT325" s="3"/>
      <c r="NAV325" s="3"/>
      <c r="NAX325" s="3"/>
      <c r="NAZ325" s="3"/>
      <c r="NBB325" s="3"/>
      <c r="NBD325" s="3"/>
      <c r="NBF325" s="3"/>
      <c r="NBH325" s="3"/>
      <c r="NBJ325" s="3"/>
      <c r="NBL325" s="3"/>
      <c r="NBN325" s="3"/>
      <c r="NBP325" s="3"/>
      <c r="NBR325" s="3"/>
      <c r="NBT325" s="3"/>
      <c r="NBV325" s="3"/>
      <c r="NBX325" s="3"/>
      <c r="NBZ325" s="3"/>
      <c r="NCB325" s="3"/>
      <c r="NCD325" s="3"/>
      <c r="NCF325" s="3"/>
      <c r="NCH325" s="3"/>
      <c r="NCJ325" s="3"/>
      <c r="NCL325" s="3"/>
      <c r="NCN325" s="3"/>
      <c r="NCP325" s="3"/>
      <c r="NCR325" s="3"/>
      <c r="NCT325" s="3"/>
      <c r="NCV325" s="3"/>
      <c r="NCX325" s="3"/>
      <c r="NCZ325" s="3"/>
      <c r="NDB325" s="3"/>
      <c r="NDD325" s="3"/>
      <c r="NDF325" s="3"/>
      <c r="NDH325" s="3"/>
      <c r="NDJ325" s="3"/>
      <c r="NDL325" s="3"/>
      <c r="NDN325" s="3"/>
      <c r="NDP325" s="3"/>
      <c r="NDR325" s="3"/>
      <c r="NDT325" s="3"/>
      <c r="NDV325" s="3"/>
      <c r="NDX325" s="3"/>
      <c r="NDZ325" s="3"/>
      <c r="NEB325" s="3"/>
      <c r="NED325" s="3"/>
      <c r="NEF325" s="3"/>
      <c r="NEH325" s="3"/>
      <c r="NEJ325" s="3"/>
      <c r="NEL325" s="3"/>
      <c r="NEN325" s="3"/>
      <c r="NEP325" s="3"/>
      <c r="NER325" s="3"/>
      <c r="NET325" s="3"/>
      <c r="NEV325" s="3"/>
      <c r="NEX325" s="3"/>
      <c r="NEZ325" s="3"/>
      <c r="NFB325" s="3"/>
      <c r="NFD325" s="3"/>
      <c r="NFF325" s="3"/>
      <c r="NFH325" s="3"/>
      <c r="NFJ325" s="3"/>
      <c r="NFL325" s="3"/>
      <c r="NFN325" s="3"/>
      <c r="NFP325" s="3"/>
      <c r="NFR325" s="3"/>
      <c r="NFT325" s="3"/>
      <c r="NFV325" s="3"/>
      <c r="NFX325" s="3"/>
      <c r="NFZ325" s="3"/>
      <c r="NGB325" s="3"/>
      <c r="NGD325" s="3"/>
      <c r="NGF325" s="3"/>
      <c r="NGH325" s="3"/>
      <c r="NGJ325" s="3"/>
      <c r="NGL325" s="3"/>
      <c r="NGN325" s="3"/>
      <c r="NGP325" s="3"/>
      <c r="NGR325" s="3"/>
      <c r="NGT325" s="3"/>
      <c r="NGV325" s="3"/>
      <c r="NGX325" s="3"/>
      <c r="NGZ325" s="3"/>
      <c r="NHB325" s="3"/>
      <c r="NHD325" s="3"/>
      <c r="NHF325" s="3"/>
      <c r="NHH325" s="3"/>
      <c r="NHJ325" s="3"/>
      <c r="NHL325" s="3"/>
      <c r="NHN325" s="3"/>
      <c r="NHP325" s="3"/>
      <c r="NHR325" s="3"/>
      <c r="NHT325" s="3"/>
      <c r="NHV325" s="3"/>
      <c r="NHX325" s="3"/>
      <c r="NHZ325" s="3"/>
      <c r="NIB325" s="3"/>
      <c r="NID325" s="3"/>
      <c r="NIF325" s="3"/>
      <c r="NIH325" s="3"/>
      <c r="NIJ325" s="3"/>
      <c r="NIL325" s="3"/>
      <c r="NIN325" s="3"/>
      <c r="NIP325" s="3"/>
      <c r="NIR325" s="3"/>
      <c r="NIT325" s="3"/>
      <c r="NIV325" s="3"/>
      <c r="NIX325" s="3"/>
      <c r="NIZ325" s="3"/>
      <c r="NJB325" s="3"/>
      <c r="NJD325" s="3"/>
      <c r="NJF325" s="3"/>
      <c r="NJH325" s="3"/>
      <c r="NJJ325" s="3"/>
      <c r="NJL325" s="3"/>
      <c r="NJN325" s="3"/>
      <c r="NJP325" s="3"/>
      <c r="NJR325" s="3"/>
      <c r="NJT325" s="3"/>
      <c r="NJV325" s="3"/>
      <c r="NJX325" s="3"/>
      <c r="NJZ325" s="3"/>
      <c r="NKB325" s="3"/>
      <c r="NKD325" s="3"/>
      <c r="NKF325" s="3"/>
      <c r="NKH325" s="3"/>
      <c r="NKJ325" s="3"/>
      <c r="NKL325" s="3"/>
      <c r="NKN325" s="3"/>
      <c r="NKP325" s="3"/>
      <c r="NKR325" s="3"/>
      <c r="NKT325" s="3"/>
      <c r="NKV325" s="3"/>
      <c r="NKX325" s="3"/>
      <c r="NKZ325" s="3"/>
      <c r="NLB325" s="3"/>
      <c r="NLD325" s="3"/>
      <c r="NLF325" s="3"/>
      <c r="NLH325" s="3"/>
      <c r="NLJ325" s="3"/>
      <c r="NLL325" s="3"/>
      <c r="NLN325" s="3"/>
      <c r="NLP325" s="3"/>
      <c r="NLR325" s="3"/>
      <c r="NLT325" s="3"/>
      <c r="NLV325" s="3"/>
      <c r="NLX325" s="3"/>
      <c r="NLZ325" s="3"/>
      <c r="NMB325" s="3"/>
      <c r="NMD325" s="3"/>
      <c r="NMF325" s="3"/>
      <c r="NMH325" s="3"/>
      <c r="NMJ325" s="3"/>
      <c r="NML325" s="3"/>
      <c r="NMN325" s="3"/>
      <c r="NMP325" s="3"/>
      <c r="NMR325" s="3"/>
      <c r="NMT325" s="3"/>
      <c r="NMV325" s="3"/>
      <c r="NMX325" s="3"/>
      <c r="NMZ325" s="3"/>
      <c r="NNB325" s="3"/>
      <c r="NND325" s="3"/>
      <c r="NNF325" s="3"/>
      <c r="NNH325" s="3"/>
      <c r="NNJ325" s="3"/>
      <c r="NNL325" s="3"/>
      <c r="NNN325" s="3"/>
      <c r="NNP325" s="3"/>
      <c r="NNR325" s="3"/>
      <c r="NNT325" s="3"/>
      <c r="NNV325" s="3"/>
      <c r="NNX325" s="3"/>
      <c r="NNZ325" s="3"/>
      <c r="NOB325" s="3"/>
      <c r="NOD325" s="3"/>
      <c r="NOF325" s="3"/>
      <c r="NOH325" s="3"/>
      <c r="NOJ325" s="3"/>
      <c r="NOL325" s="3"/>
      <c r="NON325" s="3"/>
      <c r="NOP325" s="3"/>
      <c r="NOR325" s="3"/>
      <c r="NOT325" s="3"/>
      <c r="NOV325" s="3"/>
      <c r="NOX325" s="3"/>
      <c r="NOZ325" s="3"/>
      <c r="NPB325" s="3"/>
      <c r="NPD325" s="3"/>
      <c r="NPF325" s="3"/>
      <c r="NPH325" s="3"/>
      <c r="NPJ325" s="3"/>
      <c r="NPL325" s="3"/>
      <c r="NPN325" s="3"/>
      <c r="NPP325" s="3"/>
      <c r="NPR325" s="3"/>
      <c r="NPT325" s="3"/>
      <c r="NPV325" s="3"/>
      <c r="NPX325" s="3"/>
      <c r="NPZ325" s="3"/>
      <c r="NQB325" s="3"/>
      <c r="NQD325" s="3"/>
      <c r="NQF325" s="3"/>
      <c r="NQH325" s="3"/>
      <c r="NQJ325" s="3"/>
      <c r="NQL325" s="3"/>
      <c r="NQN325" s="3"/>
      <c r="NQP325" s="3"/>
      <c r="NQR325" s="3"/>
      <c r="NQT325" s="3"/>
      <c r="NQV325" s="3"/>
      <c r="NQX325" s="3"/>
      <c r="NQZ325" s="3"/>
      <c r="NRB325" s="3"/>
      <c r="NRD325" s="3"/>
      <c r="NRF325" s="3"/>
      <c r="NRH325" s="3"/>
      <c r="NRJ325" s="3"/>
      <c r="NRL325" s="3"/>
      <c r="NRN325" s="3"/>
      <c r="NRP325" s="3"/>
      <c r="NRR325" s="3"/>
      <c r="NRT325" s="3"/>
      <c r="NRV325" s="3"/>
      <c r="NRX325" s="3"/>
      <c r="NRZ325" s="3"/>
      <c r="NSB325" s="3"/>
      <c r="NSD325" s="3"/>
      <c r="NSF325" s="3"/>
      <c r="NSH325" s="3"/>
      <c r="NSJ325" s="3"/>
      <c r="NSL325" s="3"/>
      <c r="NSN325" s="3"/>
      <c r="NSP325" s="3"/>
      <c r="NSR325" s="3"/>
      <c r="NST325" s="3"/>
      <c r="NSV325" s="3"/>
      <c r="NSX325" s="3"/>
      <c r="NSZ325" s="3"/>
      <c r="NTB325" s="3"/>
      <c r="NTD325" s="3"/>
      <c r="NTF325" s="3"/>
      <c r="NTH325" s="3"/>
      <c r="NTJ325" s="3"/>
      <c r="NTL325" s="3"/>
      <c r="NTN325" s="3"/>
      <c r="NTP325" s="3"/>
      <c r="NTR325" s="3"/>
      <c r="NTT325" s="3"/>
      <c r="NTV325" s="3"/>
      <c r="NTX325" s="3"/>
      <c r="NTZ325" s="3"/>
      <c r="NUB325" s="3"/>
      <c r="NUD325" s="3"/>
      <c r="NUF325" s="3"/>
      <c r="NUH325" s="3"/>
      <c r="NUJ325" s="3"/>
      <c r="NUL325" s="3"/>
      <c r="NUN325" s="3"/>
      <c r="NUP325" s="3"/>
      <c r="NUR325" s="3"/>
      <c r="NUT325" s="3"/>
      <c r="NUV325" s="3"/>
      <c r="NUX325" s="3"/>
      <c r="NUZ325" s="3"/>
      <c r="NVB325" s="3"/>
      <c r="NVD325" s="3"/>
      <c r="NVF325" s="3"/>
      <c r="NVH325" s="3"/>
      <c r="NVJ325" s="3"/>
      <c r="NVL325" s="3"/>
      <c r="NVN325" s="3"/>
      <c r="NVP325" s="3"/>
      <c r="NVR325" s="3"/>
      <c r="NVT325" s="3"/>
      <c r="NVV325" s="3"/>
      <c r="NVX325" s="3"/>
      <c r="NVZ325" s="3"/>
      <c r="NWB325" s="3"/>
      <c r="NWD325" s="3"/>
      <c r="NWF325" s="3"/>
      <c r="NWH325" s="3"/>
      <c r="NWJ325" s="3"/>
      <c r="NWL325" s="3"/>
      <c r="NWN325" s="3"/>
      <c r="NWP325" s="3"/>
      <c r="NWR325" s="3"/>
      <c r="NWT325" s="3"/>
      <c r="NWV325" s="3"/>
      <c r="NWX325" s="3"/>
      <c r="NWZ325" s="3"/>
      <c r="NXB325" s="3"/>
      <c r="NXD325" s="3"/>
      <c r="NXF325" s="3"/>
      <c r="NXH325" s="3"/>
      <c r="NXJ325" s="3"/>
      <c r="NXL325" s="3"/>
      <c r="NXN325" s="3"/>
      <c r="NXP325" s="3"/>
      <c r="NXR325" s="3"/>
      <c r="NXT325" s="3"/>
      <c r="NXV325" s="3"/>
      <c r="NXX325" s="3"/>
      <c r="NXZ325" s="3"/>
      <c r="NYB325" s="3"/>
      <c r="NYD325" s="3"/>
      <c r="NYF325" s="3"/>
      <c r="NYH325" s="3"/>
      <c r="NYJ325" s="3"/>
      <c r="NYL325" s="3"/>
      <c r="NYN325" s="3"/>
      <c r="NYP325" s="3"/>
      <c r="NYR325" s="3"/>
      <c r="NYT325" s="3"/>
      <c r="NYV325" s="3"/>
      <c r="NYX325" s="3"/>
      <c r="NYZ325" s="3"/>
      <c r="NZB325" s="3"/>
      <c r="NZD325" s="3"/>
      <c r="NZF325" s="3"/>
      <c r="NZH325" s="3"/>
      <c r="NZJ325" s="3"/>
      <c r="NZL325" s="3"/>
      <c r="NZN325" s="3"/>
      <c r="NZP325" s="3"/>
      <c r="NZR325" s="3"/>
      <c r="NZT325" s="3"/>
      <c r="NZV325" s="3"/>
      <c r="NZX325" s="3"/>
      <c r="NZZ325" s="3"/>
      <c r="OAB325" s="3"/>
      <c r="OAD325" s="3"/>
      <c r="OAF325" s="3"/>
      <c r="OAH325" s="3"/>
      <c r="OAJ325" s="3"/>
      <c r="OAL325" s="3"/>
      <c r="OAN325" s="3"/>
      <c r="OAP325" s="3"/>
      <c r="OAR325" s="3"/>
      <c r="OAT325" s="3"/>
      <c r="OAV325" s="3"/>
      <c r="OAX325" s="3"/>
      <c r="OAZ325" s="3"/>
      <c r="OBB325" s="3"/>
      <c r="OBD325" s="3"/>
      <c r="OBF325" s="3"/>
      <c r="OBH325" s="3"/>
      <c r="OBJ325" s="3"/>
      <c r="OBL325" s="3"/>
      <c r="OBN325" s="3"/>
      <c r="OBP325" s="3"/>
      <c r="OBR325" s="3"/>
      <c r="OBT325" s="3"/>
      <c r="OBV325" s="3"/>
      <c r="OBX325" s="3"/>
      <c r="OBZ325" s="3"/>
      <c r="OCB325" s="3"/>
      <c r="OCD325" s="3"/>
      <c r="OCF325" s="3"/>
      <c r="OCH325" s="3"/>
      <c r="OCJ325" s="3"/>
      <c r="OCL325" s="3"/>
      <c r="OCN325" s="3"/>
      <c r="OCP325" s="3"/>
      <c r="OCR325" s="3"/>
      <c r="OCT325" s="3"/>
      <c r="OCV325" s="3"/>
      <c r="OCX325" s="3"/>
      <c r="OCZ325" s="3"/>
      <c r="ODB325" s="3"/>
      <c r="ODD325" s="3"/>
      <c r="ODF325" s="3"/>
      <c r="ODH325" s="3"/>
      <c r="ODJ325" s="3"/>
      <c r="ODL325" s="3"/>
      <c r="ODN325" s="3"/>
      <c r="ODP325" s="3"/>
      <c r="ODR325" s="3"/>
      <c r="ODT325" s="3"/>
      <c r="ODV325" s="3"/>
      <c r="ODX325" s="3"/>
      <c r="ODZ325" s="3"/>
      <c r="OEB325" s="3"/>
      <c r="OED325" s="3"/>
      <c r="OEF325" s="3"/>
      <c r="OEH325" s="3"/>
      <c r="OEJ325" s="3"/>
      <c r="OEL325" s="3"/>
      <c r="OEN325" s="3"/>
      <c r="OEP325" s="3"/>
      <c r="OER325" s="3"/>
      <c r="OET325" s="3"/>
      <c r="OEV325" s="3"/>
      <c r="OEX325" s="3"/>
      <c r="OEZ325" s="3"/>
      <c r="OFB325" s="3"/>
      <c r="OFD325" s="3"/>
      <c r="OFF325" s="3"/>
      <c r="OFH325" s="3"/>
      <c r="OFJ325" s="3"/>
      <c r="OFL325" s="3"/>
      <c r="OFN325" s="3"/>
      <c r="OFP325" s="3"/>
      <c r="OFR325" s="3"/>
      <c r="OFT325" s="3"/>
      <c r="OFV325" s="3"/>
      <c r="OFX325" s="3"/>
      <c r="OFZ325" s="3"/>
      <c r="OGB325" s="3"/>
      <c r="OGD325" s="3"/>
      <c r="OGF325" s="3"/>
      <c r="OGH325" s="3"/>
      <c r="OGJ325" s="3"/>
      <c r="OGL325" s="3"/>
      <c r="OGN325" s="3"/>
      <c r="OGP325" s="3"/>
      <c r="OGR325" s="3"/>
      <c r="OGT325" s="3"/>
      <c r="OGV325" s="3"/>
      <c r="OGX325" s="3"/>
      <c r="OGZ325" s="3"/>
      <c r="OHB325" s="3"/>
      <c r="OHD325" s="3"/>
      <c r="OHF325" s="3"/>
      <c r="OHH325" s="3"/>
      <c r="OHJ325" s="3"/>
      <c r="OHL325" s="3"/>
      <c r="OHN325" s="3"/>
      <c r="OHP325" s="3"/>
      <c r="OHR325" s="3"/>
      <c r="OHT325" s="3"/>
      <c r="OHV325" s="3"/>
      <c r="OHX325" s="3"/>
      <c r="OHZ325" s="3"/>
      <c r="OIB325" s="3"/>
      <c r="OID325" s="3"/>
      <c r="OIF325" s="3"/>
      <c r="OIH325" s="3"/>
      <c r="OIJ325" s="3"/>
      <c r="OIL325" s="3"/>
      <c r="OIN325" s="3"/>
      <c r="OIP325" s="3"/>
      <c r="OIR325" s="3"/>
      <c r="OIT325" s="3"/>
      <c r="OIV325" s="3"/>
      <c r="OIX325" s="3"/>
      <c r="OIZ325" s="3"/>
      <c r="OJB325" s="3"/>
      <c r="OJD325" s="3"/>
      <c r="OJF325" s="3"/>
      <c r="OJH325" s="3"/>
      <c r="OJJ325" s="3"/>
      <c r="OJL325" s="3"/>
      <c r="OJN325" s="3"/>
      <c r="OJP325" s="3"/>
      <c r="OJR325" s="3"/>
      <c r="OJT325" s="3"/>
      <c r="OJV325" s="3"/>
      <c r="OJX325" s="3"/>
      <c r="OJZ325" s="3"/>
      <c r="OKB325" s="3"/>
      <c r="OKD325" s="3"/>
      <c r="OKF325" s="3"/>
      <c r="OKH325" s="3"/>
      <c r="OKJ325" s="3"/>
      <c r="OKL325" s="3"/>
      <c r="OKN325" s="3"/>
      <c r="OKP325" s="3"/>
      <c r="OKR325" s="3"/>
      <c r="OKT325" s="3"/>
      <c r="OKV325" s="3"/>
      <c r="OKX325" s="3"/>
      <c r="OKZ325" s="3"/>
      <c r="OLB325" s="3"/>
      <c r="OLD325" s="3"/>
      <c r="OLF325" s="3"/>
      <c r="OLH325" s="3"/>
      <c r="OLJ325" s="3"/>
      <c r="OLL325" s="3"/>
      <c r="OLN325" s="3"/>
      <c r="OLP325" s="3"/>
      <c r="OLR325" s="3"/>
      <c r="OLT325" s="3"/>
      <c r="OLV325" s="3"/>
      <c r="OLX325" s="3"/>
      <c r="OLZ325" s="3"/>
      <c r="OMB325" s="3"/>
      <c r="OMD325" s="3"/>
      <c r="OMF325" s="3"/>
      <c r="OMH325" s="3"/>
      <c r="OMJ325" s="3"/>
      <c r="OML325" s="3"/>
      <c r="OMN325" s="3"/>
      <c r="OMP325" s="3"/>
      <c r="OMR325" s="3"/>
      <c r="OMT325" s="3"/>
      <c r="OMV325" s="3"/>
      <c r="OMX325" s="3"/>
      <c r="OMZ325" s="3"/>
      <c r="ONB325" s="3"/>
      <c r="OND325" s="3"/>
      <c r="ONF325" s="3"/>
      <c r="ONH325" s="3"/>
      <c r="ONJ325" s="3"/>
      <c r="ONL325" s="3"/>
      <c r="ONN325" s="3"/>
      <c r="ONP325" s="3"/>
      <c r="ONR325" s="3"/>
      <c r="ONT325" s="3"/>
      <c r="ONV325" s="3"/>
      <c r="ONX325" s="3"/>
      <c r="ONZ325" s="3"/>
      <c r="OOB325" s="3"/>
      <c r="OOD325" s="3"/>
      <c r="OOF325" s="3"/>
      <c r="OOH325" s="3"/>
      <c r="OOJ325" s="3"/>
      <c r="OOL325" s="3"/>
      <c r="OON325" s="3"/>
      <c r="OOP325" s="3"/>
      <c r="OOR325" s="3"/>
      <c r="OOT325" s="3"/>
      <c r="OOV325" s="3"/>
      <c r="OOX325" s="3"/>
      <c r="OOZ325" s="3"/>
      <c r="OPB325" s="3"/>
      <c r="OPD325" s="3"/>
      <c r="OPF325" s="3"/>
      <c r="OPH325" s="3"/>
      <c r="OPJ325" s="3"/>
      <c r="OPL325" s="3"/>
      <c r="OPN325" s="3"/>
      <c r="OPP325" s="3"/>
      <c r="OPR325" s="3"/>
      <c r="OPT325" s="3"/>
      <c r="OPV325" s="3"/>
      <c r="OPX325" s="3"/>
      <c r="OPZ325" s="3"/>
      <c r="OQB325" s="3"/>
      <c r="OQD325" s="3"/>
      <c r="OQF325" s="3"/>
      <c r="OQH325" s="3"/>
      <c r="OQJ325" s="3"/>
      <c r="OQL325" s="3"/>
      <c r="OQN325" s="3"/>
      <c r="OQP325" s="3"/>
      <c r="OQR325" s="3"/>
      <c r="OQT325" s="3"/>
      <c r="OQV325" s="3"/>
      <c r="OQX325" s="3"/>
      <c r="OQZ325" s="3"/>
      <c r="ORB325" s="3"/>
      <c r="ORD325" s="3"/>
      <c r="ORF325" s="3"/>
      <c r="ORH325" s="3"/>
      <c r="ORJ325" s="3"/>
      <c r="ORL325" s="3"/>
      <c r="ORN325" s="3"/>
      <c r="ORP325" s="3"/>
      <c r="ORR325" s="3"/>
      <c r="ORT325" s="3"/>
      <c r="ORV325" s="3"/>
      <c r="ORX325" s="3"/>
      <c r="ORZ325" s="3"/>
      <c r="OSB325" s="3"/>
      <c r="OSD325" s="3"/>
      <c r="OSF325" s="3"/>
      <c r="OSH325" s="3"/>
      <c r="OSJ325" s="3"/>
      <c r="OSL325" s="3"/>
      <c r="OSN325" s="3"/>
      <c r="OSP325" s="3"/>
      <c r="OSR325" s="3"/>
      <c r="OST325" s="3"/>
      <c r="OSV325" s="3"/>
      <c r="OSX325" s="3"/>
      <c r="OSZ325" s="3"/>
      <c r="OTB325" s="3"/>
      <c r="OTD325" s="3"/>
      <c r="OTF325" s="3"/>
      <c r="OTH325" s="3"/>
      <c r="OTJ325" s="3"/>
      <c r="OTL325" s="3"/>
      <c r="OTN325" s="3"/>
      <c r="OTP325" s="3"/>
      <c r="OTR325" s="3"/>
      <c r="OTT325" s="3"/>
      <c r="OTV325" s="3"/>
      <c r="OTX325" s="3"/>
      <c r="OTZ325" s="3"/>
      <c r="OUB325" s="3"/>
      <c r="OUD325" s="3"/>
      <c r="OUF325" s="3"/>
      <c r="OUH325" s="3"/>
      <c r="OUJ325" s="3"/>
      <c r="OUL325" s="3"/>
      <c r="OUN325" s="3"/>
      <c r="OUP325" s="3"/>
      <c r="OUR325" s="3"/>
      <c r="OUT325" s="3"/>
      <c r="OUV325" s="3"/>
      <c r="OUX325" s="3"/>
      <c r="OUZ325" s="3"/>
      <c r="OVB325" s="3"/>
      <c r="OVD325" s="3"/>
      <c r="OVF325" s="3"/>
      <c r="OVH325" s="3"/>
      <c r="OVJ325" s="3"/>
      <c r="OVL325" s="3"/>
      <c r="OVN325" s="3"/>
      <c r="OVP325" s="3"/>
      <c r="OVR325" s="3"/>
      <c r="OVT325" s="3"/>
      <c r="OVV325" s="3"/>
      <c r="OVX325" s="3"/>
      <c r="OVZ325" s="3"/>
      <c r="OWB325" s="3"/>
      <c r="OWD325" s="3"/>
      <c r="OWF325" s="3"/>
      <c r="OWH325" s="3"/>
      <c r="OWJ325" s="3"/>
      <c r="OWL325" s="3"/>
      <c r="OWN325" s="3"/>
      <c r="OWP325" s="3"/>
      <c r="OWR325" s="3"/>
      <c r="OWT325" s="3"/>
      <c r="OWV325" s="3"/>
      <c r="OWX325" s="3"/>
      <c r="OWZ325" s="3"/>
      <c r="OXB325" s="3"/>
      <c r="OXD325" s="3"/>
      <c r="OXF325" s="3"/>
      <c r="OXH325" s="3"/>
      <c r="OXJ325" s="3"/>
      <c r="OXL325" s="3"/>
      <c r="OXN325" s="3"/>
      <c r="OXP325" s="3"/>
      <c r="OXR325" s="3"/>
      <c r="OXT325" s="3"/>
      <c r="OXV325" s="3"/>
      <c r="OXX325" s="3"/>
      <c r="OXZ325" s="3"/>
      <c r="OYB325" s="3"/>
      <c r="OYD325" s="3"/>
      <c r="OYF325" s="3"/>
      <c r="OYH325" s="3"/>
      <c r="OYJ325" s="3"/>
      <c r="OYL325" s="3"/>
      <c r="OYN325" s="3"/>
      <c r="OYP325" s="3"/>
      <c r="OYR325" s="3"/>
      <c r="OYT325" s="3"/>
      <c r="OYV325" s="3"/>
      <c r="OYX325" s="3"/>
      <c r="OYZ325" s="3"/>
      <c r="OZB325" s="3"/>
      <c r="OZD325" s="3"/>
      <c r="OZF325" s="3"/>
      <c r="OZH325" s="3"/>
      <c r="OZJ325" s="3"/>
      <c r="OZL325" s="3"/>
      <c r="OZN325" s="3"/>
      <c r="OZP325" s="3"/>
      <c r="OZR325" s="3"/>
      <c r="OZT325" s="3"/>
      <c r="OZV325" s="3"/>
      <c r="OZX325" s="3"/>
      <c r="OZZ325" s="3"/>
      <c r="PAB325" s="3"/>
      <c r="PAD325" s="3"/>
      <c r="PAF325" s="3"/>
      <c r="PAH325" s="3"/>
      <c r="PAJ325" s="3"/>
      <c r="PAL325" s="3"/>
      <c r="PAN325" s="3"/>
      <c r="PAP325" s="3"/>
      <c r="PAR325" s="3"/>
      <c r="PAT325" s="3"/>
      <c r="PAV325" s="3"/>
      <c r="PAX325" s="3"/>
      <c r="PAZ325" s="3"/>
      <c r="PBB325" s="3"/>
      <c r="PBD325" s="3"/>
      <c r="PBF325" s="3"/>
      <c r="PBH325" s="3"/>
      <c r="PBJ325" s="3"/>
      <c r="PBL325" s="3"/>
      <c r="PBN325" s="3"/>
      <c r="PBP325" s="3"/>
      <c r="PBR325" s="3"/>
      <c r="PBT325" s="3"/>
      <c r="PBV325" s="3"/>
      <c r="PBX325" s="3"/>
      <c r="PBZ325" s="3"/>
      <c r="PCB325" s="3"/>
      <c r="PCD325" s="3"/>
      <c r="PCF325" s="3"/>
      <c r="PCH325" s="3"/>
      <c r="PCJ325" s="3"/>
      <c r="PCL325" s="3"/>
      <c r="PCN325" s="3"/>
      <c r="PCP325" s="3"/>
      <c r="PCR325" s="3"/>
      <c r="PCT325" s="3"/>
      <c r="PCV325" s="3"/>
      <c r="PCX325" s="3"/>
      <c r="PCZ325" s="3"/>
      <c r="PDB325" s="3"/>
      <c r="PDD325" s="3"/>
      <c r="PDF325" s="3"/>
      <c r="PDH325" s="3"/>
      <c r="PDJ325" s="3"/>
      <c r="PDL325" s="3"/>
      <c r="PDN325" s="3"/>
      <c r="PDP325" s="3"/>
      <c r="PDR325" s="3"/>
      <c r="PDT325" s="3"/>
      <c r="PDV325" s="3"/>
      <c r="PDX325" s="3"/>
      <c r="PDZ325" s="3"/>
      <c r="PEB325" s="3"/>
      <c r="PED325" s="3"/>
      <c r="PEF325" s="3"/>
      <c r="PEH325" s="3"/>
      <c r="PEJ325" s="3"/>
      <c r="PEL325" s="3"/>
      <c r="PEN325" s="3"/>
      <c r="PEP325" s="3"/>
      <c r="PER325" s="3"/>
      <c r="PET325" s="3"/>
      <c r="PEV325" s="3"/>
      <c r="PEX325" s="3"/>
      <c r="PEZ325" s="3"/>
      <c r="PFB325" s="3"/>
      <c r="PFD325" s="3"/>
      <c r="PFF325" s="3"/>
      <c r="PFH325" s="3"/>
      <c r="PFJ325" s="3"/>
      <c r="PFL325" s="3"/>
      <c r="PFN325" s="3"/>
      <c r="PFP325" s="3"/>
      <c r="PFR325" s="3"/>
      <c r="PFT325" s="3"/>
      <c r="PFV325" s="3"/>
      <c r="PFX325" s="3"/>
      <c r="PFZ325" s="3"/>
      <c r="PGB325" s="3"/>
      <c r="PGD325" s="3"/>
      <c r="PGF325" s="3"/>
      <c r="PGH325" s="3"/>
      <c r="PGJ325" s="3"/>
      <c r="PGL325" s="3"/>
      <c r="PGN325" s="3"/>
      <c r="PGP325" s="3"/>
      <c r="PGR325" s="3"/>
      <c r="PGT325" s="3"/>
      <c r="PGV325" s="3"/>
      <c r="PGX325" s="3"/>
      <c r="PGZ325" s="3"/>
      <c r="PHB325" s="3"/>
      <c r="PHD325" s="3"/>
      <c r="PHF325" s="3"/>
      <c r="PHH325" s="3"/>
      <c r="PHJ325" s="3"/>
      <c r="PHL325" s="3"/>
      <c r="PHN325" s="3"/>
      <c r="PHP325" s="3"/>
      <c r="PHR325" s="3"/>
      <c r="PHT325" s="3"/>
      <c r="PHV325" s="3"/>
      <c r="PHX325" s="3"/>
      <c r="PHZ325" s="3"/>
      <c r="PIB325" s="3"/>
      <c r="PID325" s="3"/>
      <c r="PIF325" s="3"/>
      <c r="PIH325" s="3"/>
      <c r="PIJ325" s="3"/>
      <c r="PIL325" s="3"/>
      <c r="PIN325" s="3"/>
      <c r="PIP325" s="3"/>
      <c r="PIR325" s="3"/>
      <c r="PIT325" s="3"/>
      <c r="PIV325" s="3"/>
      <c r="PIX325" s="3"/>
      <c r="PIZ325" s="3"/>
      <c r="PJB325" s="3"/>
      <c r="PJD325" s="3"/>
      <c r="PJF325" s="3"/>
      <c r="PJH325" s="3"/>
      <c r="PJJ325" s="3"/>
      <c r="PJL325" s="3"/>
      <c r="PJN325" s="3"/>
      <c r="PJP325" s="3"/>
      <c r="PJR325" s="3"/>
      <c r="PJT325" s="3"/>
      <c r="PJV325" s="3"/>
      <c r="PJX325" s="3"/>
      <c r="PJZ325" s="3"/>
      <c r="PKB325" s="3"/>
      <c r="PKD325" s="3"/>
      <c r="PKF325" s="3"/>
      <c r="PKH325" s="3"/>
      <c r="PKJ325" s="3"/>
      <c r="PKL325" s="3"/>
      <c r="PKN325" s="3"/>
      <c r="PKP325" s="3"/>
      <c r="PKR325" s="3"/>
      <c r="PKT325" s="3"/>
      <c r="PKV325" s="3"/>
      <c r="PKX325" s="3"/>
      <c r="PKZ325" s="3"/>
      <c r="PLB325" s="3"/>
      <c r="PLD325" s="3"/>
      <c r="PLF325" s="3"/>
      <c r="PLH325" s="3"/>
      <c r="PLJ325" s="3"/>
      <c r="PLL325" s="3"/>
      <c r="PLN325" s="3"/>
      <c r="PLP325" s="3"/>
      <c r="PLR325" s="3"/>
      <c r="PLT325" s="3"/>
      <c r="PLV325" s="3"/>
      <c r="PLX325" s="3"/>
      <c r="PLZ325" s="3"/>
      <c r="PMB325" s="3"/>
      <c r="PMD325" s="3"/>
      <c r="PMF325" s="3"/>
      <c r="PMH325" s="3"/>
      <c r="PMJ325" s="3"/>
      <c r="PML325" s="3"/>
      <c r="PMN325" s="3"/>
      <c r="PMP325" s="3"/>
      <c r="PMR325" s="3"/>
      <c r="PMT325" s="3"/>
      <c r="PMV325" s="3"/>
      <c r="PMX325" s="3"/>
      <c r="PMZ325" s="3"/>
      <c r="PNB325" s="3"/>
      <c r="PND325" s="3"/>
      <c r="PNF325" s="3"/>
      <c r="PNH325" s="3"/>
      <c r="PNJ325" s="3"/>
      <c r="PNL325" s="3"/>
      <c r="PNN325" s="3"/>
      <c r="PNP325" s="3"/>
      <c r="PNR325" s="3"/>
      <c r="PNT325" s="3"/>
      <c r="PNV325" s="3"/>
      <c r="PNX325" s="3"/>
      <c r="PNZ325" s="3"/>
      <c r="POB325" s="3"/>
      <c r="POD325" s="3"/>
      <c r="POF325" s="3"/>
      <c r="POH325" s="3"/>
      <c r="POJ325" s="3"/>
      <c r="POL325" s="3"/>
      <c r="PON325" s="3"/>
      <c r="POP325" s="3"/>
      <c r="POR325" s="3"/>
      <c r="POT325" s="3"/>
      <c r="POV325" s="3"/>
      <c r="POX325" s="3"/>
      <c r="POZ325" s="3"/>
      <c r="PPB325" s="3"/>
      <c r="PPD325" s="3"/>
      <c r="PPF325" s="3"/>
      <c r="PPH325" s="3"/>
      <c r="PPJ325" s="3"/>
      <c r="PPL325" s="3"/>
      <c r="PPN325" s="3"/>
      <c r="PPP325" s="3"/>
      <c r="PPR325" s="3"/>
      <c r="PPT325" s="3"/>
      <c r="PPV325" s="3"/>
      <c r="PPX325" s="3"/>
      <c r="PPZ325" s="3"/>
      <c r="PQB325" s="3"/>
      <c r="PQD325" s="3"/>
      <c r="PQF325" s="3"/>
      <c r="PQH325" s="3"/>
      <c r="PQJ325" s="3"/>
      <c r="PQL325" s="3"/>
      <c r="PQN325" s="3"/>
      <c r="PQP325" s="3"/>
      <c r="PQR325" s="3"/>
      <c r="PQT325" s="3"/>
      <c r="PQV325" s="3"/>
      <c r="PQX325" s="3"/>
      <c r="PQZ325" s="3"/>
      <c r="PRB325" s="3"/>
      <c r="PRD325" s="3"/>
      <c r="PRF325" s="3"/>
      <c r="PRH325" s="3"/>
      <c r="PRJ325" s="3"/>
      <c r="PRL325" s="3"/>
      <c r="PRN325" s="3"/>
      <c r="PRP325" s="3"/>
      <c r="PRR325" s="3"/>
      <c r="PRT325" s="3"/>
      <c r="PRV325" s="3"/>
      <c r="PRX325" s="3"/>
      <c r="PRZ325" s="3"/>
      <c r="PSB325" s="3"/>
      <c r="PSD325" s="3"/>
      <c r="PSF325" s="3"/>
      <c r="PSH325" s="3"/>
      <c r="PSJ325" s="3"/>
      <c r="PSL325" s="3"/>
      <c r="PSN325" s="3"/>
      <c r="PSP325" s="3"/>
      <c r="PSR325" s="3"/>
      <c r="PST325" s="3"/>
      <c r="PSV325" s="3"/>
      <c r="PSX325" s="3"/>
      <c r="PSZ325" s="3"/>
      <c r="PTB325" s="3"/>
      <c r="PTD325" s="3"/>
      <c r="PTF325" s="3"/>
      <c r="PTH325" s="3"/>
      <c r="PTJ325" s="3"/>
      <c r="PTL325" s="3"/>
      <c r="PTN325" s="3"/>
      <c r="PTP325" s="3"/>
      <c r="PTR325" s="3"/>
      <c r="PTT325" s="3"/>
      <c r="PTV325" s="3"/>
      <c r="PTX325" s="3"/>
      <c r="PTZ325" s="3"/>
      <c r="PUB325" s="3"/>
      <c r="PUD325" s="3"/>
      <c r="PUF325" s="3"/>
      <c r="PUH325" s="3"/>
      <c r="PUJ325" s="3"/>
      <c r="PUL325" s="3"/>
      <c r="PUN325" s="3"/>
      <c r="PUP325" s="3"/>
      <c r="PUR325" s="3"/>
      <c r="PUT325" s="3"/>
      <c r="PUV325" s="3"/>
      <c r="PUX325" s="3"/>
      <c r="PUZ325" s="3"/>
      <c r="PVB325" s="3"/>
      <c r="PVD325" s="3"/>
      <c r="PVF325" s="3"/>
      <c r="PVH325" s="3"/>
      <c r="PVJ325" s="3"/>
      <c r="PVL325" s="3"/>
      <c r="PVN325" s="3"/>
      <c r="PVP325" s="3"/>
      <c r="PVR325" s="3"/>
      <c r="PVT325" s="3"/>
      <c r="PVV325" s="3"/>
      <c r="PVX325" s="3"/>
      <c r="PVZ325" s="3"/>
      <c r="PWB325" s="3"/>
      <c r="PWD325" s="3"/>
      <c r="PWF325" s="3"/>
      <c r="PWH325" s="3"/>
      <c r="PWJ325" s="3"/>
      <c r="PWL325" s="3"/>
      <c r="PWN325" s="3"/>
      <c r="PWP325" s="3"/>
      <c r="PWR325" s="3"/>
      <c r="PWT325" s="3"/>
      <c r="PWV325" s="3"/>
      <c r="PWX325" s="3"/>
      <c r="PWZ325" s="3"/>
      <c r="PXB325" s="3"/>
      <c r="PXD325" s="3"/>
      <c r="PXF325" s="3"/>
      <c r="PXH325" s="3"/>
      <c r="PXJ325" s="3"/>
      <c r="PXL325" s="3"/>
      <c r="PXN325" s="3"/>
      <c r="PXP325" s="3"/>
      <c r="PXR325" s="3"/>
      <c r="PXT325" s="3"/>
      <c r="PXV325" s="3"/>
      <c r="PXX325" s="3"/>
      <c r="PXZ325" s="3"/>
      <c r="PYB325" s="3"/>
      <c r="PYD325" s="3"/>
      <c r="PYF325" s="3"/>
      <c r="PYH325" s="3"/>
      <c r="PYJ325" s="3"/>
      <c r="PYL325" s="3"/>
      <c r="PYN325" s="3"/>
      <c r="PYP325" s="3"/>
      <c r="PYR325" s="3"/>
      <c r="PYT325" s="3"/>
      <c r="PYV325" s="3"/>
      <c r="PYX325" s="3"/>
      <c r="PYZ325" s="3"/>
      <c r="PZB325" s="3"/>
      <c r="PZD325" s="3"/>
      <c r="PZF325" s="3"/>
      <c r="PZH325" s="3"/>
      <c r="PZJ325" s="3"/>
      <c r="PZL325" s="3"/>
      <c r="PZN325" s="3"/>
      <c r="PZP325" s="3"/>
      <c r="PZR325" s="3"/>
      <c r="PZT325" s="3"/>
      <c r="PZV325" s="3"/>
      <c r="PZX325" s="3"/>
      <c r="PZZ325" s="3"/>
      <c r="QAB325" s="3"/>
      <c r="QAD325" s="3"/>
      <c r="QAF325" s="3"/>
      <c r="QAH325" s="3"/>
      <c r="QAJ325" s="3"/>
      <c r="QAL325" s="3"/>
      <c r="QAN325" s="3"/>
      <c r="QAP325" s="3"/>
      <c r="QAR325" s="3"/>
      <c r="QAT325" s="3"/>
      <c r="QAV325" s="3"/>
      <c r="QAX325" s="3"/>
      <c r="QAZ325" s="3"/>
      <c r="QBB325" s="3"/>
      <c r="QBD325" s="3"/>
      <c r="QBF325" s="3"/>
      <c r="QBH325" s="3"/>
      <c r="QBJ325" s="3"/>
      <c r="QBL325" s="3"/>
      <c r="QBN325" s="3"/>
      <c r="QBP325" s="3"/>
      <c r="QBR325" s="3"/>
      <c r="QBT325" s="3"/>
      <c r="QBV325" s="3"/>
      <c r="QBX325" s="3"/>
      <c r="QBZ325" s="3"/>
      <c r="QCB325" s="3"/>
      <c r="QCD325" s="3"/>
      <c r="QCF325" s="3"/>
      <c r="QCH325" s="3"/>
      <c r="QCJ325" s="3"/>
      <c r="QCL325" s="3"/>
      <c r="QCN325" s="3"/>
      <c r="QCP325" s="3"/>
      <c r="QCR325" s="3"/>
      <c r="QCT325" s="3"/>
      <c r="QCV325" s="3"/>
      <c r="QCX325" s="3"/>
      <c r="QCZ325" s="3"/>
      <c r="QDB325" s="3"/>
      <c r="QDD325" s="3"/>
      <c r="QDF325" s="3"/>
      <c r="QDH325" s="3"/>
      <c r="QDJ325" s="3"/>
      <c r="QDL325" s="3"/>
      <c r="QDN325" s="3"/>
      <c r="QDP325" s="3"/>
      <c r="QDR325" s="3"/>
      <c r="QDT325" s="3"/>
      <c r="QDV325" s="3"/>
      <c r="QDX325" s="3"/>
      <c r="QDZ325" s="3"/>
      <c r="QEB325" s="3"/>
      <c r="QED325" s="3"/>
      <c r="QEF325" s="3"/>
      <c r="QEH325" s="3"/>
      <c r="QEJ325" s="3"/>
      <c r="QEL325" s="3"/>
      <c r="QEN325" s="3"/>
      <c r="QEP325" s="3"/>
      <c r="QER325" s="3"/>
      <c r="QET325" s="3"/>
      <c r="QEV325" s="3"/>
      <c r="QEX325" s="3"/>
      <c r="QEZ325" s="3"/>
      <c r="QFB325" s="3"/>
      <c r="QFD325" s="3"/>
      <c r="QFF325" s="3"/>
      <c r="QFH325" s="3"/>
      <c r="QFJ325" s="3"/>
      <c r="QFL325" s="3"/>
      <c r="QFN325" s="3"/>
      <c r="QFP325" s="3"/>
      <c r="QFR325" s="3"/>
      <c r="QFT325" s="3"/>
      <c r="QFV325" s="3"/>
      <c r="QFX325" s="3"/>
      <c r="QFZ325" s="3"/>
      <c r="QGB325" s="3"/>
      <c r="QGD325" s="3"/>
      <c r="QGF325" s="3"/>
      <c r="QGH325" s="3"/>
      <c r="QGJ325" s="3"/>
      <c r="QGL325" s="3"/>
      <c r="QGN325" s="3"/>
      <c r="QGP325" s="3"/>
      <c r="QGR325" s="3"/>
      <c r="QGT325" s="3"/>
      <c r="QGV325" s="3"/>
      <c r="QGX325" s="3"/>
      <c r="QGZ325" s="3"/>
      <c r="QHB325" s="3"/>
      <c r="QHD325" s="3"/>
      <c r="QHF325" s="3"/>
      <c r="QHH325" s="3"/>
      <c r="QHJ325" s="3"/>
      <c r="QHL325" s="3"/>
      <c r="QHN325" s="3"/>
      <c r="QHP325" s="3"/>
      <c r="QHR325" s="3"/>
      <c r="QHT325" s="3"/>
      <c r="QHV325" s="3"/>
      <c r="QHX325" s="3"/>
      <c r="QHZ325" s="3"/>
      <c r="QIB325" s="3"/>
      <c r="QID325" s="3"/>
      <c r="QIF325" s="3"/>
      <c r="QIH325" s="3"/>
      <c r="QIJ325" s="3"/>
      <c r="QIL325" s="3"/>
      <c r="QIN325" s="3"/>
      <c r="QIP325" s="3"/>
      <c r="QIR325" s="3"/>
      <c r="QIT325" s="3"/>
      <c r="QIV325" s="3"/>
      <c r="QIX325" s="3"/>
      <c r="QIZ325" s="3"/>
      <c r="QJB325" s="3"/>
      <c r="QJD325" s="3"/>
      <c r="QJF325" s="3"/>
      <c r="QJH325" s="3"/>
      <c r="QJJ325" s="3"/>
      <c r="QJL325" s="3"/>
      <c r="QJN325" s="3"/>
      <c r="QJP325" s="3"/>
      <c r="QJR325" s="3"/>
      <c r="QJT325" s="3"/>
      <c r="QJV325" s="3"/>
      <c r="QJX325" s="3"/>
      <c r="QJZ325" s="3"/>
      <c r="QKB325" s="3"/>
      <c r="QKD325" s="3"/>
      <c r="QKF325" s="3"/>
      <c r="QKH325" s="3"/>
      <c r="QKJ325" s="3"/>
      <c r="QKL325" s="3"/>
      <c r="QKN325" s="3"/>
      <c r="QKP325" s="3"/>
      <c r="QKR325" s="3"/>
      <c r="QKT325" s="3"/>
      <c r="QKV325" s="3"/>
      <c r="QKX325" s="3"/>
      <c r="QKZ325" s="3"/>
      <c r="QLB325" s="3"/>
      <c r="QLD325" s="3"/>
      <c r="QLF325" s="3"/>
      <c r="QLH325" s="3"/>
      <c r="QLJ325" s="3"/>
      <c r="QLL325" s="3"/>
      <c r="QLN325" s="3"/>
      <c r="QLP325" s="3"/>
      <c r="QLR325" s="3"/>
      <c r="QLT325" s="3"/>
      <c r="QLV325" s="3"/>
      <c r="QLX325" s="3"/>
      <c r="QLZ325" s="3"/>
      <c r="QMB325" s="3"/>
      <c r="QMD325" s="3"/>
      <c r="QMF325" s="3"/>
      <c r="QMH325" s="3"/>
      <c r="QMJ325" s="3"/>
      <c r="QML325" s="3"/>
      <c r="QMN325" s="3"/>
      <c r="QMP325" s="3"/>
      <c r="QMR325" s="3"/>
      <c r="QMT325" s="3"/>
      <c r="QMV325" s="3"/>
      <c r="QMX325" s="3"/>
      <c r="QMZ325" s="3"/>
      <c r="QNB325" s="3"/>
      <c r="QND325" s="3"/>
      <c r="QNF325" s="3"/>
      <c r="QNH325" s="3"/>
      <c r="QNJ325" s="3"/>
      <c r="QNL325" s="3"/>
      <c r="QNN325" s="3"/>
      <c r="QNP325" s="3"/>
      <c r="QNR325" s="3"/>
      <c r="QNT325" s="3"/>
      <c r="QNV325" s="3"/>
      <c r="QNX325" s="3"/>
      <c r="QNZ325" s="3"/>
      <c r="QOB325" s="3"/>
      <c r="QOD325" s="3"/>
      <c r="QOF325" s="3"/>
      <c r="QOH325" s="3"/>
      <c r="QOJ325" s="3"/>
      <c r="QOL325" s="3"/>
      <c r="QON325" s="3"/>
      <c r="QOP325" s="3"/>
      <c r="QOR325" s="3"/>
      <c r="QOT325" s="3"/>
      <c r="QOV325" s="3"/>
      <c r="QOX325" s="3"/>
      <c r="QOZ325" s="3"/>
      <c r="QPB325" s="3"/>
      <c r="QPD325" s="3"/>
      <c r="QPF325" s="3"/>
      <c r="QPH325" s="3"/>
      <c r="QPJ325" s="3"/>
      <c r="QPL325" s="3"/>
      <c r="QPN325" s="3"/>
      <c r="QPP325" s="3"/>
      <c r="QPR325" s="3"/>
      <c r="QPT325" s="3"/>
      <c r="QPV325" s="3"/>
      <c r="QPX325" s="3"/>
      <c r="QPZ325" s="3"/>
      <c r="QQB325" s="3"/>
      <c r="QQD325" s="3"/>
      <c r="QQF325" s="3"/>
      <c r="QQH325" s="3"/>
      <c r="QQJ325" s="3"/>
      <c r="QQL325" s="3"/>
      <c r="QQN325" s="3"/>
      <c r="QQP325" s="3"/>
      <c r="QQR325" s="3"/>
      <c r="QQT325" s="3"/>
      <c r="QQV325" s="3"/>
      <c r="QQX325" s="3"/>
      <c r="QQZ325" s="3"/>
      <c r="QRB325" s="3"/>
      <c r="QRD325" s="3"/>
      <c r="QRF325" s="3"/>
      <c r="QRH325" s="3"/>
      <c r="QRJ325" s="3"/>
      <c r="QRL325" s="3"/>
      <c r="QRN325" s="3"/>
      <c r="QRP325" s="3"/>
      <c r="QRR325" s="3"/>
      <c r="QRT325" s="3"/>
      <c r="QRV325" s="3"/>
      <c r="QRX325" s="3"/>
      <c r="QRZ325" s="3"/>
      <c r="QSB325" s="3"/>
      <c r="QSD325" s="3"/>
      <c r="QSF325" s="3"/>
      <c r="QSH325" s="3"/>
      <c r="QSJ325" s="3"/>
      <c r="QSL325" s="3"/>
      <c r="QSN325" s="3"/>
      <c r="QSP325" s="3"/>
      <c r="QSR325" s="3"/>
      <c r="QST325" s="3"/>
      <c r="QSV325" s="3"/>
      <c r="QSX325" s="3"/>
      <c r="QSZ325" s="3"/>
      <c r="QTB325" s="3"/>
      <c r="QTD325" s="3"/>
      <c r="QTF325" s="3"/>
      <c r="QTH325" s="3"/>
      <c r="QTJ325" s="3"/>
      <c r="QTL325" s="3"/>
      <c r="QTN325" s="3"/>
      <c r="QTP325" s="3"/>
      <c r="QTR325" s="3"/>
      <c r="QTT325" s="3"/>
      <c r="QTV325" s="3"/>
      <c r="QTX325" s="3"/>
      <c r="QTZ325" s="3"/>
      <c r="QUB325" s="3"/>
      <c r="QUD325" s="3"/>
      <c r="QUF325" s="3"/>
      <c r="QUH325" s="3"/>
      <c r="QUJ325" s="3"/>
      <c r="QUL325" s="3"/>
      <c r="QUN325" s="3"/>
      <c r="QUP325" s="3"/>
      <c r="QUR325" s="3"/>
      <c r="QUT325" s="3"/>
      <c r="QUV325" s="3"/>
      <c r="QUX325" s="3"/>
      <c r="QUZ325" s="3"/>
      <c r="QVB325" s="3"/>
      <c r="QVD325" s="3"/>
      <c r="QVF325" s="3"/>
      <c r="QVH325" s="3"/>
      <c r="QVJ325" s="3"/>
      <c r="QVL325" s="3"/>
      <c r="QVN325" s="3"/>
      <c r="QVP325" s="3"/>
      <c r="QVR325" s="3"/>
      <c r="QVT325" s="3"/>
      <c r="QVV325" s="3"/>
      <c r="QVX325" s="3"/>
      <c r="QVZ325" s="3"/>
      <c r="QWB325" s="3"/>
      <c r="QWD325" s="3"/>
      <c r="QWF325" s="3"/>
      <c r="QWH325" s="3"/>
      <c r="QWJ325" s="3"/>
      <c r="QWL325" s="3"/>
      <c r="QWN325" s="3"/>
      <c r="QWP325" s="3"/>
      <c r="QWR325" s="3"/>
      <c r="QWT325" s="3"/>
      <c r="QWV325" s="3"/>
      <c r="QWX325" s="3"/>
      <c r="QWZ325" s="3"/>
      <c r="QXB325" s="3"/>
      <c r="QXD325" s="3"/>
      <c r="QXF325" s="3"/>
      <c r="QXH325" s="3"/>
      <c r="QXJ325" s="3"/>
      <c r="QXL325" s="3"/>
      <c r="QXN325" s="3"/>
      <c r="QXP325" s="3"/>
      <c r="QXR325" s="3"/>
      <c r="QXT325" s="3"/>
      <c r="QXV325" s="3"/>
      <c r="QXX325" s="3"/>
      <c r="QXZ325" s="3"/>
      <c r="QYB325" s="3"/>
      <c r="QYD325" s="3"/>
      <c r="QYF325" s="3"/>
      <c r="QYH325" s="3"/>
      <c r="QYJ325" s="3"/>
      <c r="QYL325" s="3"/>
      <c r="QYN325" s="3"/>
      <c r="QYP325" s="3"/>
      <c r="QYR325" s="3"/>
      <c r="QYT325" s="3"/>
      <c r="QYV325" s="3"/>
      <c r="QYX325" s="3"/>
      <c r="QYZ325" s="3"/>
      <c r="QZB325" s="3"/>
      <c r="QZD325" s="3"/>
      <c r="QZF325" s="3"/>
      <c r="QZH325" s="3"/>
      <c r="QZJ325" s="3"/>
      <c r="QZL325" s="3"/>
      <c r="QZN325" s="3"/>
      <c r="QZP325" s="3"/>
      <c r="QZR325" s="3"/>
      <c r="QZT325" s="3"/>
      <c r="QZV325" s="3"/>
      <c r="QZX325" s="3"/>
      <c r="QZZ325" s="3"/>
      <c r="RAB325" s="3"/>
      <c r="RAD325" s="3"/>
      <c r="RAF325" s="3"/>
      <c r="RAH325" s="3"/>
      <c r="RAJ325" s="3"/>
      <c r="RAL325" s="3"/>
      <c r="RAN325" s="3"/>
      <c r="RAP325" s="3"/>
      <c r="RAR325" s="3"/>
      <c r="RAT325" s="3"/>
      <c r="RAV325" s="3"/>
      <c r="RAX325" s="3"/>
      <c r="RAZ325" s="3"/>
      <c r="RBB325" s="3"/>
      <c r="RBD325" s="3"/>
      <c r="RBF325" s="3"/>
      <c r="RBH325" s="3"/>
      <c r="RBJ325" s="3"/>
      <c r="RBL325" s="3"/>
      <c r="RBN325" s="3"/>
      <c r="RBP325" s="3"/>
      <c r="RBR325" s="3"/>
      <c r="RBT325" s="3"/>
      <c r="RBV325" s="3"/>
      <c r="RBX325" s="3"/>
      <c r="RBZ325" s="3"/>
      <c r="RCB325" s="3"/>
      <c r="RCD325" s="3"/>
      <c r="RCF325" s="3"/>
      <c r="RCH325" s="3"/>
      <c r="RCJ325" s="3"/>
      <c r="RCL325" s="3"/>
      <c r="RCN325" s="3"/>
      <c r="RCP325" s="3"/>
      <c r="RCR325" s="3"/>
      <c r="RCT325" s="3"/>
      <c r="RCV325" s="3"/>
      <c r="RCX325" s="3"/>
      <c r="RCZ325" s="3"/>
      <c r="RDB325" s="3"/>
      <c r="RDD325" s="3"/>
      <c r="RDF325" s="3"/>
      <c r="RDH325" s="3"/>
      <c r="RDJ325" s="3"/>
      <c r="RDL325" s="3"/>
      <c r="RDN325" s="3"/>
      <c r="RDP325" s="3"/>
      <c r="RDR325" s="3"/>
      <c r="RDT325" s="3"/>
      <c r="RDV325" s="3"/>
      <c r="RDX325" s="3"/>
      <c r="RDZ325" s="3"/>
      <c r="REB325" s="3"/>
      <c r="RED325" s="3"/>
      <c r="REF325" s="3"/>
      <c r="REH325" s="3"/>
      <c r="REJ325" s="3"/>
      <c r="REL325" s="3"/>
      <c r="REN325" s="3"/>
      <c r="REP325" s="3"/>
      <c r="RER325" s="3"/>
      <c r="RET325" s="3"/>
      <c r="REV325" s="3"/>
      <c r="REX325" s="3"/>
      <c r="REZ325" s="3"/>
      <c r="RFB325" s="3"/>
      <c r="RFD325" s="3"/>
      <c r="RFF325" s="3"/>
      <c r="RFH325" s="3"/>
      <c r="RFJ325" s="3"/>
      <c r="RFL325" s="3"/>
      <c r="RFN325" s="3"/>
      <c r="RFP325" s="3"/>
      <c r="RFR325" s="3"/>
      <c r="RFT325" s="3"/>
      <c r="RFV325" s="3"/>
      <c r="RFX325" s="3"/>
      <c r="RFZ325" s="3"/>
      <c r="RGB325" s="3"/>
      <c r="RGD325" s="3"/>
      <c r="RGF325" s="3"/>
      <c r="RGH325" s="3"/>
      <c r="RGJ325" s="3"/>
      <c r="RGL325" s="3"/>
      <c r="RGN325" s="3"/>
      <c r="RGP325" s="3"/>
      <c r="RGR325" s="3"/>
      <c r="RGT325" s="3"/>
      <c r="RGV325" s="3"/>
      <c r="RGX325" s="3"/>
      <c r="RGZ325" s="3"/>
      <c r="RHB325" s="3"/>
      <c r="RHD325" s="3"/>
      <c r="RHF325" s="3"/>
      <c r="RHH325" s="3"/>
      <c r="RHJ325" s="3"/>
      <c r="RHL325" s="3"/>
      <c r="RHN325" s="3"/>
      <c r="RHP325" s="3"/>
      <c r="RHR325" s="3"/>
      <c r="RHT325" s="3"/>
      <c r="RHV325" s="3"/>
      <c r="RHX325" s="3"/>
      <c r="RHZ325" s="3"/>
      <c r="RIB325" s="3"/>
      <c r="RID325" s="3"/>
      <c r="RIF325" s="3"/>
      <c r="RIH325" s="3"/>
      <c r="RIJ325" s="3"/>
      <c r="RIL325" s="3"/>
      <c r="RIN325" s="3"/>
      <c r="RIP325" s="3"/>
      <c r="RIR325" s="3"/>
      <c r="RIT325" s="3"/>
      <c r="RIV325" s="3"/>
      <c r="RIX325" s="3"/>
      <c r="RIZ325" s="3"/>
      <c r="RJB325" s="3"/>
      <c r="RJD325" s="3"/>
      <c r="RJF325" s="3"/>
      <c r="RJH325" s="3"/>
      <c r="RJJ325" s="3"/>
      <c r="RJL325" s="3"/>
      <c r="RJN325" s="3"/>
      <c r="RJP325" s="3"/>
      <c r="RJR325" s="3"/>
      <c r="RJT325" s="3"/>
      <c r="RJV325" s="3"/>
      <c r="RJX325" s="3"/>
      <c r="RJZ325" s="3"/>
      <c r="RKB325" s="3"/>
      <c r="RKD325" s="3"/>
      <c r="RKF325" s="3"/>
      <c r="RKH325" s="3"/>
      <c r="RKJ325" s="3"/>
      <c r="RKL325" s="3"/>
      <c r="RKN325" s="3"/>
      <c r="RKP325" s="3"/>
      <c r="RKR325" s="3"/>
      <c r="RKT325" s="3"/>
      <c r="RKV325" s="3"/>
      <c r="RKX325" s="3"/>
      <c r="RKZ325" s="3"/>
      <c r="RLB325" s="3"/>
      <c r="RLD325" s="3"/>
      <c r="RLF325" s="3"/>
      <c r="RLH325" s="3"/>
      <c r="RLJ325" s="3"/>
      <c r="RLL325" s="3"/>
      <c r="RLN325" s="3"/>
      <c r="RLP325" s="3"/>
      <c r="RLR325" s="3"/>
      <c r="RLT325" s="3"/>
      <c r="RLV325" s="3"/>
      <c r="RLX325" s="3"/>
      <c r="RLZ325" s="3"/>
      <c r="RMB325" s="3"/>
      <c r="RMD325" s="3"/>
      <c r="RMF325" s="3"/>
      <c r="RMH325" s="3"/>
      <c r="RMJ325" s="3"/>
      <c r="RML325" s="3"/>
      <c r="RMN325" s="3"/>
      <c r="RMP325" s="3"/>
      <c r="RMR325" s="3"/>
      <c r="RMT325" s="3"/>
      <c r="RMV325" s="3"/>
      <c r="RMX325" s="3"/>
      <c r="RMZ325" s="3"/>
      <c r="RNB325" s="3"/>
      <c r="RND325" s="3"/>
      <c r="RNF325" s="3"/>
      <c r="RNH325" s="3"/>
      <c r="RNJ325" s="3"/>
      <c r="RNL325" s="3"/>
      <c r="RNN325" s="3"/>
      <c r="RNP325" s="3"/>
      <c r="RNR325" s="3"/>
      <c r="RNT325" s="3"/>
      <c r="RNV325" s="3"/>
      <c r="RNX325" s="3"/>
      <c r="RNZ325" s="3"/>
      <c r="ROB325" s="3"/>
      <c r="ROD325" s="3"/>
      <c r="ROF325" s="3"/>
      <c r="ROH325" s="3"/>
      <c r="ROJ325" s="3"/>
      <c r="ROL325" s="3"/>
      <c r="RON325" s="3"/>
      <c r="ROP325" s="3"/>
      <c r="ROR325" s="3"/>
      <c r="ROT325" s="3"/>
      <c r="ROV325" s="3"/>
      <c r="ROX325" s="3"/>
      <c r="ROZ325" s="3"/>
      <c r="RPB325" s="3"/>
      <c r="RPD325" s="3"/>
      <c r="RPF325" s="3"/>
      <c r="RPH325" s="3"/>
      <c r="RPJ325" s="3"/>
      <c r="RPL325" s="3"/>
      <c r="RPN325" s="3"/>
      <c r="RPP325" s="3"/>
      <c r="RPR325" s="3"/>
      <c r="RPT325" s="3"/>
      <c r="RPV325" s="3"/>
      <c r="RPX325" s="3"/>
      <c r="RPZ325" s="3"/>
      <c r="RQB325" s="3"/>
      <c r="RQD325" s="3"/>
      <c r="RQF325" s="3"/>
      <c r="RQH325" s="3"/>
      <c r="RQJ325" s="3"/>
      <c r="RQL325" s="3"/>
      <c r="RQN325" s="3"/>
      <c r="RQP325" s="3"/>
      <c r="RQR325" s="3"/>
      <c r="RQT325" s="3"/>
      <c r="RQV325" s="3"/>
      <c r="RQX325" s="3"/>
      <c r="RQZ325" s="3"/>
      <c r="RRB325" s="3"/>
      <c r="RRD325" s="3"/>
      <c r="RRF325" s="3"/>
      <c r="RRH325" s="3"/>
      <c r="RRJ325" s="3"/>
      <c r="RRL325" s="3"/>
      <c r="RRN325" s="3"/>
      <c r="RRP325" s="3"/>
      <c r="RRR325" s="3"/>
      <c r="RRT325" s="3"/>
      <c r="RRV325" s="3"/>
      <c r="RRX325" s="3"/>
      <c r="RRZ325" s="3"/>
      <c r="RSB325" s="3"/>
      <c r="RSD325" s="3"/>
      <c r="RSF325" s="3"/>
      <c r="RSH325" s="3"/>
      <c r="RSJ325" s="3"/>
      <c r="RSL325" s="3"/>
      <c r="RSN325" s="3"/>
      <c r="RSP325" s="3"/>
      <c r="RSR325" s="3"/>
      <c r="RST325" s="3"/>
      <c r="RSV325" s="3"/>
      <c r="RSX325" s="3"/>
      <c r="RSZ325" s="3"/>
      <c r="RTB325" s="3"/>
      <c r="RTD325" s="3"/>
      <c r="RTF325" s="3"/>
      <c r="RTH325" s="3"/>
      <c r="RTJ325" s="3"/>
      <c r="RTL325" s="3"/>
      <c r="RTN325" s="3"/>
      <c r="RTP325" s="3"/>
      <c r="RTR325" s="3"/>
      <c r="RTT325" s="3"/>
      <c r="RTV325" s="3"/>
      <c r="RTX325" s="3"/>
      <c r="RTZ325" s="3"/>
      <c r="RUB325" s="3"/>
      <c r="RUD325" s="3"/>
      <c r="RUF325" s="3"/>
      <c r="RUH325" s="3"/>
      <c r="RUJ325" s="3"/>
      <c r="RUL325" s="3"/>
      <c r="RUN325" s="3"/>
      <c r="RUP325" s="3"/>
      <c r="RUR325" s="3"/>
      <c r="RUT325" s="3"/>
      <c r="RUV325" s="3"/>
      <c r="RUX325" s="3"/>
      <c r="RUZ325" s="3"/>
      <c r="RVB325" s="3"/>
      <c r="RVD325" s="3"/>
      <c r="RVF325" s="3"/>
      <c r="RVH325" s="3"/>
      <c r="RVJ325" s="3"/>
      <c r="RVL325" s="3"/>
      <c r="RVN325" s="3"/>
      <c r="RVP325" s="3"/>
      <c r="RVR325" s="3"/>
      <c r="RVT325" s="3"/>
      <c r="RVV325" s="3"/>
      <c r="RVX325" s="3"/>
      <c r="RVZ325" s="3"/>
      <c r="RWB325" s="3"/>
      <c r="RWD325" s="3"/>
      <c r="RWF325" s="3"/>
      <c r="RWH325" s="3"/>
      <c r="RWJ325" s="3"/>
      <c r="RWL325" s="3"/>
      <c r="RWN325" s="3"/>
      <c r="RWP325" s="3"/>
      <c r="RWR325" s="3"/>
      <c r="RWT325" s="3"/>
      <c r="RWV325" s="3"/>
      <c r="RWX325" s="3"/>
      <c r="RWZ325" s="3"/>
      <c r="RXB325" s="3"/>
      <c r="RXD325" s="3"/>
      <c r="RXF325" s="3"/>
      <c r="RXH325" s="3"/>
      <c r="RXJ325" s="3"/>
      <c r="RXL325" s="3"/>
      <c r="RXN325" s="3"/>
      <c r="RXP325" s="3"/>
      <c r="RXR325" s="3"/>
      <c r="RXT325" s="3"/>
      <c r="RXV325" s="3"/>
      <c r="RXX325" s="3"/>
      <c r="RXZ325" s="3"/>
      <c r="RYB325" s="3"/>
      <c r="RYD325" s="3"/>
      <c r="RYF325" s="3"/>
      <c r="RYH325" s="3"/>
      <c r="RYJ325" s="3"/>
      <c r="RYL325" s="3"/>
      <c r="RYN325" s="3"/>
      <c r="RYP325" s="3"/>
      <c r="RYR325" s="3"/>
      <c r="RYT325" s="3"/>
      <c r="RYV325" s="3"/>
      <c r="RYX325" s="3"/>
      <c r="RYZ325" s="3"/>
      <c r="RZB325" s="3"/>
      <c r="RZD325" s="3"/>
      <c r="RZF325" s="3"/>
      <c r="RZH325" s="3"/>
      <c r="RZJ325" s="3"/>
      <c r="RZL325" s="3"/>
      <c r="RZN325" s="3"/>
      <c r="RZP325" s="3"/>
      <c r="RZR325" s="3"/>
      <c r="RZT325" s="3"/>
      <c r="RZV325" s="3"/>
      <c r="RZX325" s="3"/>
      <c r="RZZ325" s="3"/>
      <c r="SAB325" s="3"/>
      <c r="SAD325" s="3"/>
      <c r="SAF325" s="3"/>
      <c r="SAH325" s="3"/>
      <c r="SAJ325" s="3"/>
      <c r="SAL325" s="3"/>
      <c r="SAN325" s="3"/>
      <c r="SAP325" s="3"/>
      <c r="SAR325" s="3"/>
      <c r="SAT325" s="3"/>
      <c r="SAV325" s="3"/>
      <c r="SAX325" s="3"/>
      <c r="SAZ325" s="3"/>
      <c r="SBB325" s="3"/>
      <c r="SBD325" s="3"/>
      <c r="SBF325" s="3"/>
      <c r="SBH325" s="3"/>
      <c r="SBJ325" s="3"/>
      <c r="SBL325" s="3"/>
      <c r="SBN325" s="3"/>
      <c r="SBP325" s="3"/>
      <c r="SBR325" s="3"/>
      <c r="SBT325" s="3"/>
      <c r="SBV325" s="3"/>
      <c r="SBX325" s="3"/>
      <c r="SBZ325" s="3"/>
      <c r="SCB325" s="3"/>
      <c r="SCD325" s="3"/>
      <c r="SCF325" s="3"/>
      <c r="SCH325" s="3"/>
      <c r="SCJ325" s="3"/>
      <c r="SCL325" s="3"/>
      <c r="SCN325" s="3"/>
      <c r="SCP325" s="3"/>
      <c r="SCR325" s="3"/>
      <c r="SCT325" s="3"/>
      <c r="SCV325" s="3"/>
      <c r="SCX325" s="3"/>
      <c r="SCZ325" s="3"/>
      <c r="SDB325" s="3"/>
      <c r="SDD325" s="3"/>
      <c r="SDF325" s="3"/>
      <c r="SDH325" s="3"/>
      <c r="SDJ325" s="3"/>
      <c r="SDL325" s="3"/>
      <c r="SDN325" s="3"/>
      <c r="SDP325" s="3"/>
      <c r="SDR325" s="3"/>
      <c r="SDT325" s="3"/>
      <c r="SDV325" s="3"/>
      <c r="SDX325" s="3"/>
      <c r="SDZ325" s="3"/>
      <c r="SEB325" s="3"/>
      <c r="SED325" s="3"/>
      <c r="SEF325" s="3"/>
      <c r="SEH325" s="3"/>
      <c r="SEJ325" s="3"/>
      <c r="SEL325" s="3"/>
      <c r="SEN325" s="3"/>
      <c r="SEP325" s="3"/>
      <c r="SER325" s="3"/>
      <c r="SET325" s="3"/>
      <c r="SEV325" s="3"/>
      <c r="SEX325" s="3"/>
      <c r="SEZ325" s="3"/>
      <c r="SFB325" s="3"/>
      <c r="SFD325" s="3"/>
      <c r="SFF325" s="3"/>
      <c r="SFH325" s="3"/>
      <c r="SFJ325" s="3"/>
      <c r="SFL325" s="3"/>
      <c r="SFN325" s="3"/>
      <c r="SFP325" s="3"/>
      <c r="SFR325" s="3"/>
      <c r="SFT325" s="3"/>
      <c r="SFV325" s="3"/>
      <c r="SFX325" s="3"/>
      <c r="SFZ325" s="3"/>
      <c r="SGB325" s="3"/>
      <c r="SGD325" s="3"/>
      <c r="SGF325" s="3"/>
      <c r="SGH325" s="3"/>
      <c r="SGJ325" s="3"/>
      <c r="SGL325" s="3"/>
      <c r="SGN325" s="3"/>
      <c r="SGP325" s="3"/>
      <c r="SGR325" s="3"/>
      <c r="SGT325" s="3"/>
      <c r="SGV325" s="3"/>
      <c r="SGX325" s="3"/>
      <c r="SGZ325" s="3"/>
      <c r="SHB325" s="3"/>
      <c r="SHD325" s="3"/>
      <c r="SHF325" s="3"/>
      <c r="SHH325" s="3"/>
      <c r="SHJ325" s="3"/>
      <c r="SHL325" s="3"/>
      <c r="SHN325" s="3"/>
      <c r="SHP325" s="3"/>
      <c r="SHR325" s="3"/>
      <c r="SHT325" s="3"/>
      <c r="SHV325" s="3"/>
      <c r="SHX325" s="3"/>
      <c r="SHZ325" s="3"/>
      <c r="SIB325" s="3"/>
      <c r="SID325" s="3"/>
      <c r="SIF325" s="3"/>
      <c r="SIH325" s="3"/>
      <c r="SIJ325" s="3"/>
      <c r="SIL325" s="3"/>
      <c r="SIN325" s="3"/>
      <c r="SIP325" s="3"/>
      <c r="SIR325" s="3"/>
      <c r="SIT325" s="3"/>
      <c r="SIV325" s="3"/>
      <c r="SIX325" s="3"/>
      <c r="SIZ325" s="3"/>
      <c r="SJB325" s="3"/>
      <c r="SJD325" s="3"/>
      <c r="SJF325" s="3"/>
      <c r="SJH325" s="3"/>
      <c r="SJJ325" s="3"/>
      <c r="SJL325" s="3"/>
      <c r="SJN325" s="3"/>
      <c r="SJP325" s="3"/>
      <c r="SJR325" s="3"/>
      <c r="SJT325" s="3"/>
      <c r="SJV325" s="3"/>
      <c r="SJX325" s="3"/>
      <c r="SJZ325" s="3"/>
      <c r="SKB325" s="3"/>
      <c r="SKD325" s="3"/>
      <c r="SKF325" s="3"/>
      <c r="SKH325" s="3"/>
      <c r="SKJ325" s="3"/>
      <c r="SKL325" s="3"/>
      <c r="SKN325" s="3"/>
      <c r="SKP325" s="3"/>
      <c r="SKR325" s="3"/>
      <c r="SKT325" s="3"/>
      <c r="SKV325" s="3"/>
      <c r="SKX325" s="3"/>
      <c r="SKZ325" s="3"/>
      <c r="SLB325" s="3"/>
      <c r="SLD325" s="3"/>
      <c r="SLF325" s="3"/>
      <c r="SLH325" s="3"/>
      <c r="SLJ325" s="3"/>
      <c r="SLL325" s="3"/>
      <c r="SLN325" s="3"/>
      <c r="SLP325" s="3"/>
      <c r="SLR325" s="3"/>
      <c r="SLT325" s="3"/>
      <c r="SLV325" s="3"/>
      <c r="SLX325" s="3"/>
      <c r="SLZ325" s="3"/>
      <c r="SMB325" s="3"/>
      <c r="SMD325" s="3"/>
      <c r="SMF325" s="3"/>
      <c r="SMH325" s="3"/>
      <c r="SMJ325" s="3"/>
      <c r="SML325" s="3"/>
      <c r="SMN325" s="3"/>
      <c r="SMP325" s="3"/>
      <c r="SMR325" s="3"/>
      <c r="SMT325" s="3"/>
      <c r="SMV325" s="3"/>
      <c r="SMX325" s="3"/>
      <c r="SMZ325" s="3"/>
      <c r="SNB325" s="3"/>
      <c r="SND325" s="3"/>
      <c r="SNF325" s="3"/>
      <c r="SNH325" s="3"/>
      <c r="SNJ325" s="3"/>
      <c r="SNL325" s="3"/>
      <c r="SNN325" s="3"/>
      <c r="SNP325" s="3"/>
      <c r="SNR325" s="3"/>
      <c r="SNT325" s="3"/>
      <c r="SNV325" s="3"/>
      <c r="SNX325" s="3"/>
      <c r="SNZ325" s="3"/>
      <c r="SOB325" s="3"/>
      <c r="SOD325" s="3"/>
      <c r="SOF325" s="3"/>
      <c r="SOH325" s="3"/>
      <c r="SOJ325" s="3"/>
      <c r="SOL325" s="3"/>
      <c r="SON325" s="3"/>
      <c r="SOP325" s="3"/>
      <c r="SOR325" s="3"/>
      <c r="SOT325" s="3"/>
      <c r="SOV325" s="3"/>
      <c r="SOX325" s="3"/>
      <c r="SOZ325" s="3"/>
      <c r="SPB325" s="3"/>
      <c r="SPD325" s="3"/>
      <c r="SPF325" s="3"/>
      <c r="SPH325" s="3"/>
      <c r="SPJ325" s="3"/>
      <c r="SPL325" s="3"/>
      <c r="SPN325" s="3"/>
      <c r="SPP325" s="3"/>
      <c r="SPR325" s="3"/>
      <c r="SPT325" s="3"/>
      <c r="SPV325" s="3"/>
      <c r="SPX325" s="3"/>
      <c r="SPZ325" s="3"/>
      <c r="SQB325" s="3"/>
      <c r="SQD325" s="3"/>
      <c r="SQF325" s="3"/>
      <c r="SQH325" s="3"/>
      <c r="SQJ325" s="3"/>
      <c r="SQL325" s="3"/>
      <c r="SQN325" s="3"/>
      <c r="SQP325" s="3"/>
      <c r="SQR325" s="3"/>
      <c r="SQT325" s="3"/>
      <c r="SQV325" s="3"/>
      <c r="SQX325" s="3"/>
      <c r="SQZ325" s="3"/>
      <c r="SRB325" s="3"/>
      <c r="SRD325" s="3"/>
      <c r="SRF325" s="3"/>
      <c r="SRH325" s="3"/>
      <c r="SRJ325" s="3"/>
      <c r="SRL325" s="3"/>
      <c r="SRN325" s="3"/>
      <c r="SRP325" s="3"/>
      <c r="SRR325" s="3"/>
      <c r="SRT325" s="3"/>
      <c r="SRV325" s="3"/>
      <c r="SRX325" s="3"/>
      <c r="SRZ325" s="3"/>
      <c r="SSB325" s="3"/>
      <c r="SSD325" s="3"/>
      <c r="SSF325" s="3"/>
      <c r="SSH325" s="3"/>
      <c r="SSJ325" s="3"/>
      <c r="SSL325" s="3"/>
      <c r="SSN325" s="3"/>
      <c r="SSP325" s="3"/>
      <c r="SSR325" s="3"/>
      <c r="SST325" s="3"/>
      <c r="SSV325" s="3"/>
      <c r="SSX325" s="3"/>
      <c r="SSZ325" s="3"/>
      <c r="STB325" s="3"/>
      <c r="STD325" s="3"/>
      <c r="STF325" s="3"/>
      <c r="STH325" s="3"/>
      <c r="STJ325" s="3"/>
      <c r="STL325" s="3"/>
      <c r="STN325" s="3"/>
      <c r="STP325" s="3"/>
      <c r="STR325" s="3"/>
      <c r="STT325" s="3"/>
      <c r="STV325" s="3"/>
      <c r="STX325" s="3"/>
      <c r="STZ325" s="3"/>
      <c r="SUB325" s="3"/>
      <c r="SUD325" s="3"/>
      <c r="SUF325" s="3"/>
      <c r="SUH325" s="3"/>
      <c r="SUJ325" s="3"/>
      <c r="SUL325" s="3"/>
      <c r="SUN325" s="3"/>
      <c r="SUP325" s="3"/>
      <c r="SUR325" s="3"/>
      <c r="SUT325" s="3"/>
      <c r="SUV325" s="3"/>
      <c r="SUX325" s="3"/>
      <c r="SUZ325" s="3"/>
      <c r="SVB325" s="3"/>
      <c r="SVD325" s="3"/>
      <c r="SVF325" s="3"/>
      <c r="SVH325" s="3"/>
      <c r="SVJ325" s="3"/>
      <c r="SVL325" s="3"/>
      <c r="SVN325" s="3"/>
      <c r="SVP325" s="3"/>
      <c r="SVR325" s="3"/>
      <c r="SVT325" s="3"/>
      <c r="SVV325" s="3"/>
      <c r="SVX325" s="3"/>
      <c r="SVZ325" s="3"/>
      <c r="SWB325" s="3"/>
      <c r="SWD325" s="3"/>
      <c r="SWF325" s="3"/>
      <c r="SWH325" s="3"/>
      <c r="SWJ325" s="3"/>
      <c r="SWL325" s="3"/>
      <c r="SWN325" s="3"/>
      <c r="SWP325" s="3"/>
      <c r="SWR325" s="3"/>
      <c r="SWT325" s="3"/>
      <c r="SWV325" s="3"/>
      <c r="SWX325" s="3"/>
      <c r="SWZ325" s="3"/>
      <c r="SXB325" s="3"/>
      <c r="SXD325" s="3"/>
      <c r="SXF325" s="3"/>
      <c r="SXH325" s="3"/>
      <c r="SXJ325" s="3"/>
      <c r="SXL325" s="3"/>
      <c r="SXN325" s="3"/>
      <c r="SXP325" s="3"/>
      <c r="SXR325" s="3"/>
      <c r="SXT325" s="3"/>
      <c r="SXV325" s="3"/>
      <c r="SXX325" s="3"/>
      <c r="SXZ325" s="3"/>
      <c r="SYB325" s="3"/>
      <c r="SYD325" s="3"/>
      <c r="SYF325" s="3"/>
      <c r="SYH325" s="3"/>
      <c r="SYJ325" s="3"/>
      <c r="SYL325" s="3"/>
      <c r="SYN325" s="3"/>
      <c r="SYP325" s="3"/>
      <c r="SYR325" s="3"/>
      <c r="SYT325" s="3"/>
      <c r="SYV325" s="3"/>
      <c r="SYX325" s="3"/>
      <c r="SYZ325" s="3"/>
      <c r="SZB325" s="3"/>
      <c r="SZD325" s="3"/>
      <c r="SZF325" s="3"/>
      <c r="SZH325" s="3"/>
      <c r="SZJ325" s="3"/>
      <c r="SZL325" s="3"/>
      <c r="SZN325" s="3"/>
      <c r="SZP325" s="3"/>
      <c r="SZR325" s="3"/>
      <c r="SZT325" s="3"/>
      <c r="SZV325" s="3"/>
      <c r="SZX325" s="3"/>
      <c r="SZZ325" s="3"/>
      <c r="TAB325" s="3"/>
      <c r="TAD325" s="3"/>
      <c r="TAF325" s="3"/>
      <c r="TAH325" s="3"/>
      <c r="TAJ325" s="3"/>
      <c r="TAL325" s="3"/>
      <c r="TAN325" s="3"/>
      <c r="TAP325" s="3"/>
      <c r="TAR325" s="3"/>
      <c r="TAT325" s="3"/>
      <c r="TAV325" s="3"/>
      <c r="TAX325" s="3"/>
      <c r="TAZ325" s="3"/>
      <c r="TBB325" s="3"/>
      <c r="TBD325" s="3"/>
      <c r="TBF325" s="3"/>
      <c r="TBH325" s="3"/>
      <c r="TBJ325" s="3"/>
      <c r="TBL325" s="3"/>
      <c r="TBN325" s="3"/>
      <c r="TBP325" s="3"/>
      <c r="TBR325" s="3"/>
      <c r="TBT325" s="3"/>
      <c r="TBV325" s="3"/>
      <c r="TBX325" s="3"/>
      <c r="TBZ325" s="3"/>
      <c r="TCB325" s="3"/>
      <c r="TCD325" s="3"/>
      <c r="TCF325" s="3"/>
      <c r="TCH325" s="3"/>
      <c r="TCJ325" s="3"/>
      <c r="TCL325" s="3"/>
      <c r="TCN325" s="3"/>
      <c r="TCP325" s="3"/>
      <c r="TCR325" s="3"/>
      <c r="TCT325" s="3"/>
      <c r="TCV325" s="3"/>
      <c r="TCX325" s="3"/>
      <c r="TCZ325" s="3"/>
      <c r="TDB325" s="3"/>
      <c r="TDD325" s="3"/>
      <c r="TDF325" s="3"/>
      <c r="TDH325" s="3"/>
      <c r="TDJ325" s="3"/>
      <c r="TDL325" s="3"/>
      <c r="TDN325" s="3"/>
      <c r="TDP325" s="3"/>
      <c r="TDR325" s="3"/>
      <c r="TDT325" s="3"/>
      <c r="TDV325" s="3"/>
      <c r="TDX325" s="3"/>
      <c r="TDZ325" s="3"/>
      <c r="TEB325" s="3"/>
      <c r="TED325" s="3"/>
      <c r="TEF325" s="3"/>
      <c r="TEH325" s="3"/>
      <c r="TEJ325" s="3"/>
      <c r="TEL325" s="3"/>
      <c r="TEN325" s="3"/>
      <c r="TEP325" s="3"/>
      <c r="TER325" s="3"/>
      <c r="TET325" s="3"/>
      <c r="TEV325" s="3"/>
      <c r="TEX325" s="3"/>
      <c r="TEZ325" s="3"/>
      <c r="TFB325" s="3"/>
      <c r="TFD325" s="3"/>
      <c r="TFF325" s="3"/>
      <c r="TFH325" s="3"/>
      <c r="TFJ325" s="3"/>
      <c r="TFL325" s="3"/>
      <c r="TFN325" s="3"/>
      <c r="TFP325" s="3"/>
      <c r="TFR325" s="3"/>
      <c r="TFT325" s="3"/>
      <c r="TFV325" s="3"/>
      <c r="TFX325" s="3"/>
      <c r="TFZ325" s="3"/>
      <c r="TGB325" s="3"/>
      <c r="TGD325" s="3"/>
      <c r="TGF325" s="3"/>
      <c r="TGH325" s="3"/>
      <c r="TGJ325" s="3"/>
      <c r="TGL325" s="3"/>
      <c r="TGN325" s="3"/>
      <c r="TGP325" s="3"/>
      <c r="TGR325" s="3"/>
      <c r="TGT325" s="3"/>
      <c r="TGV325" s="3"/>
      <c r="TGX325" s="3"/>
      <c r="TGZ325" s="3"/>
      <c r="THB325" s="3"/>
      <c r="THD325" s="3"/>
      <c r="THF325" s="3"/>
      <c r="THH325" s="3"/>
      <c r="THJ325" s="3"/>
      <c r="THL325" s="3"/>
      <c r="THN325" s="3"/>
      <c r="THP325" s="3"/>
      <c r="THR325" s="3"/>
      <c r="THT325" s="3"/>
      <c r="THV325" s="3"/>
      <c r="THX325" s="3"/>
      <c r="THZ325" s="3"/>
      <c r="TIB325" s="3"/>
      <c r="TID325" s="3"/>
      <c r="TIF325" s="3"/>
      <c r="TIH325" s="3"/>
      <c r="TIJ325" s="3"/>
      <c r="TIL325" s="3"/>
      <c r="TIN325" s="3"/>
      <c r="TIP325" s="3"/>
      <c r="TIR325" s="3"/>
      <c r="TIT325" s="3"/>
      <c r="TIV325" s="3"/>
      <c r="TIX325" s="3"/>
      <c r="TIZ325" s="3"/>
      <c r="TJB325" s="3"/>
      <c r="TJD325" s="3"/>
      <c r="TJF325" s="3"/>
      <c r="TJH325" s="3"/>
      <c r="TJJ325" s="3"/>
      <c r="TJL325" s="3"/>
      <c r="TJN325" s="3"/>
      <c r="TJP325" s="3"/>
      <c r="TJR325" s="3"/>
      <c r="TJT325" s="3"/>
      <c r="TJV325" s="3"/>
      <c r="TJX325" s="3"/>
      <c r="TJZ325" s="3"/>
      <c r="TKB325" s="3"/>
      <c r="TKD325" s="3"/>
      <c r="TKF325" s="3"/>
      <c r="TKH325" s="3"/>
      <c r="TKJ325" s="3"/>
      <c r="TKL325" s="3"/>
      <c r="TKN325" s="3"/>
      <c r="TKP325" s="3"/>
      <c r="TKR325" s="3"/>
      <c r="TKT325" s="3"/>
      <c r="TKV325" s="3"/>
      <c r="TKX325" s="3"/>
      <c r="TKZ325" s="3"/>
      <c r="TLB325" s="3"/>
      <c r="TLD325" s="3"/>
      <c r="TLF325" s="3"/>
      <c r="TLH325" s="3"/>
      <c r="TLJ325" s="3"/>
      <c r="TLL325" s="3"/>
      <c r="TLN325" s="3"/>
      <c r="TLP325" s="3"/>
      <c r="TLR325" s="3"/>
      <c r="TLT325" s="3"/>
      <c r="TLV325" s="3"/>
      <c r="TLX325" s="3"/>
      <c r="TLZ325" s="3"/>
      <c r="TMB325" s="3"/>
      <c r="TMD325" s="3"/>
      <c r="TMF325" s="3"/>
      <c r="TMH325" s="3"/>
      <c r="TMJ325" s="3"/>
      <c r="TML325" s="3"/>
      <c r="TMN325" s="3"/>
      <c r="TMP325" s="3"/>
      <c r="TMR325" s="3"/>
      <c r="TMT325" s="3"/>
      <c r="TMV325" s="3"/>
      <c r="TMX325" s="3"/>
      <c r="TMZ325" s="3"/>
      <c r="TNB325" s="3"/>
      <c r="TND325" s="3"/>
      <c r="TNF325" s="3"/>
      <c r="TNH325" s="3"/>
      <c r="TNJ325" s="3"/>
      <c r="TNL325" s="3"/>
      <c r="TNN325" s="3"/>
      <c r="TNP325" s="3"/>
      <c r="TNR325" s="3"/>
      <c r="TNT325" s="3"/>
      <c r="TNV325" s="3"/>
      <c r="TNX325" s="3"/>
      <c r="TNZ325" s="3"/>
      <c r="TOB325" s="3"/>
      <c r="TOD325" s="3"/>
      <c r="TOF325" s="3"/>
      <c r="TOH325" s="3"/>
      <c r="TOJ325" s="3"/>
      <c r="TOL325" s="3"/>
      <c r="TON325" s="3"/>
      <c r="TOP325" s="3"/>
      <c r="TOR325" s="3"/>
      <c r="TOT325" s="3"/>
      <c r="TOV325" s="3"/>
      <c r="TOX325" s="3"/>
      <c r="TOZ325" s="3"/>
      <c r="TPB325" s="3"/>
      <c r="TPD325" s="3"/>
      <c r="TPF325" s="3"/>
      <c r="TPH325" s="3"/>
      <c r="TPJ325" s="3"/>
      <c r="TPL325" s="3"/>
      <c r="TPN325" s="3"/>
      <c r="TPP325" s="3"/>
      <c r="TPR325" s="3"/>
      <c r="TPT325" s="3"/>
      <c r="TPV325" s="3"/>
      <c r="TPX325" s="3"/>
      <c r="TPZ325" s="3"/>
      <c r="TQB325" s="3"/>
      <c r="TQD325" s="3"/>
      <c r="TQF325" s="3"/>
      <c r="TQH325" s="3"/>
      <c r="TQJ325" s="3"/>
      <c r="TQL325" s="3"/>
      <c r="TQN325" s="3"/>
      <c r="TQP325" s="3"/>
      <c r="TQR325" s="3"/>
      <c r="TQT325" s="3"/>
      <c r="TQV325" s="3"/>
      <c r="TQX325" s="3"/>
      <c r="TQZ325" s="3"/>
      <c r="TRB325" s="3"/>
      <c r="TRD325" s="3"/>
      <c r="TRF325" s="3"/>
      <c r="TRH325" s="3"/>
      <c r="TRJ325" s="3"/>
      <c r="TRL325" s="3"/>
      <c r="TRN325" s="3"/>
      <c r="TRP325" s="3"/>
      <c r="TRR325" s="3"/>
      <c r="TRT325" s="3"/>
      <c r="TRV325" s="3"/>
      <c r="TRX325" s="3"/>
      <c r="TRZ325" s="3"/>
      <c r="TSB325" s="3"/>
      <c r="TSD325" s="3"/>
      <c r="TSF325" s="3"/>
      <c r="TSH325" s="3"/>
      <c r="TSJ325" s="3"/>
      <c r="TSL325" s="3"/>
      <c r="TSN325" s="3"/>
      <c r="TSP325" s="3"/>
      <c r="TSR325" s="3"/>
      <c r="TST325" s="3"/>
      <c r="TSV325" s="3"/>
      <c r="TSX325" s="3"/>
      <c r="TSZ325" s="3"/>
      <c r="TTB325" s="3"/>
      <c r="TTD325" s="3"/>
      <c r="TTF325" s="3"/>
      <c r="TTH325" s="3"/>
      <c r="TTJ325" s="3"/>
      <c r="TTL325" s="3"/>
      <c r="TTN325" s="3"/>
      <c r="TTP325" s="3"/>
      <c r="TTR325" s="3"/>
      <c r="TTT325" s="3"/>
      <c r="TTV325" s="3"/>
      <c r="TTX325" s="3"/>
      <c r="TTZ325" s="3"/>
      <c r="TUB325" s="3"/>
      <c r="TUD325" s="3"/>
      <c r="TUF325" s="3"/>
      <c r="TUH325" s="3"/>
      <c r="TUJ325" s="3"/>
      <c r="TUL325" s="3"/>
      <c r="TUN325" s="3"/>
      <c r="TUP325" s="3"/>
      <c r="TUR325" s="3"/>
      <c r="TUT325" s="3"/>
      <c r="TUV325" s="3"/>
      <c r="TUX325" s="3"/>
      <c r="TUZ325" s="3"/>
      <c r="TVB325" s="3"/>
      <c r="TVD325" s="3"/>
      <c r="TVF325" s="3"/>
      <c r="TVH325" s="3"/>
      <c r="TVJ325" s="3"/>
      <c r="TVL325" s="3"/>
      <c r="TVN325" s="3"/>
      <c r="TVP325" s="3"/>
      <c r="TVR325" s="3"/>
      <c r="TVT325" s="3"/>
      <c r="TVV325" s="3"/>
      <c r="TVX325" s="3"/>
      <c r="TVZ325" s="3"/>
      <c r="TWB325" s="3"/>
      <c r="TWD325" s="3"/>
      <c r="TWF325" s="3"/>
      <c r="TWH325" s="3"/>
      <c r="TWJ325" s="3"/>
      <c r="TWL325" s="3"/>
      <c r="TWN325" s="3"/>
      <c r="TWP325" s="3"/>
      <c r="TWR325" s="3"/>
      <c r="TWT325" s="3"/>
      <c r="TWV325" s="3"/>
      <c r="TWX325" s="3"/>
      <c r="TWZ325" s="3"/>
      <c r="TXB325" s="3"/>
      <c r="TXD325" s="3"/>
      <c r="TXF325" s="3"/>
      <c r="TXH325" s="3"/>
      <c r="TXJ325" s="3"/>
      <c r="TXL325" s="3"/>
      <c r="TXN325" s="3"/>
      <c r="TXP325" s="3"/>
      <c r="TXR325" s="3"/>
      <c r="TXT325" s="3"/>
      <c r="TXV325" s="3"/>
      <c r="TXX325" s="3"/>
      <c r="TXZ325" s="3"/>
      <c r="TYB325" s="3"/>
      <c r="TYD325" s="3"/>
      <c r="TYF325" s="3"/>
      <c r="TYH325" s="3"/>
      <c r="TYJ325" s="3"/>
      <c r="TYL325" s="3"/>
      <c r="TYN325" s="3"/>
      <c r="TYP325" s="3"/>
      <c r="TYR325" s="3"/>
      <c r="TYT325" s="3"/>
      <c r="TYV325" s="3"/>
      <c r="TYX325" s="3"/>
      <c r="TYZ325" s="3"/>
      <c r="TZB325" s="3"/>
      <c r="TZD325" s="3"/>
      <c r="TZF325" s="3"/>
      <c r="TZH325" s="3"/>
      <c r="TZJ325" s="3"/>
      <c r="TZL325" s="3"/>
      <c r="TZN325" s="3"/>
      <c r="TZP325" s="3"/>
      <c r="TZR325" s="3"/>
      <c r="TZT325" s="3"/>
      <c r="TZV325" s="3"/>
      <c r="TZX325" s="3"/>
      <c r="TZZ325" s="3"/>
      <c r="UAB325" s="3"/>
      <c r="UAD325" s="3"/>
      <c r="UAF325" s="3"/>
      <c r="UAH325" s="3"/>
      <c r="UAJ325" s="3"/>
      <c r="UAL325" s="3"/>
      <c r="UAN325" s="3"/>
      <c r="UAP325" s="3"/>
      <c r="UAR325" s="3"/>
      <c r="UAT325" s="3"/>
      <c r="UAV325" s="3"/>
      <c r="UAX325" s="3"/>
      <c r="UAZ325" s="3"/>
      <c r="UBB325" s="3"/>
      <c r="UBD325" s="3"/>
      <c r="UBF325" s="3"/>
      <c r="UBH325" s="3"/>
      <c r="UBJ325" s="3"/>
      <c r="UBL325" s="3"/>
      <c r="UBN325" s="3"/>
      <c r="UBP325" s="3"/>
      <c r="UBR325" s="3"/>
      <c r="UBT325" s="3"/>
      <c r="UBV325" s="3"/>
      <c r="UBX325" s="3"/>
      <c r="UBZ325" s="3"/>
      <c r="UCB325" s="3"/>
      <c r="UCD325" s="3"/>
      <c r="UCF325" s="3"/>
      <c r="UCH325" s="3"/>
      <c r="UCJ325" s="3"/>
      <c r="UCL325" s="3"/>
      <c r="UCN325" s="3"/>
      <c r="UCP325" s="3"/>
      <c r="UCR325" s="3"/>
      <c r="UCT325" s="3"/>
      <c r="UCV325" s="3"/>
      <c r="UCX325" s="3"/>
      <c r="UCZ325" s="3"/>
      <c r="UDB325" s="3"/>
      <c r="UDD325" s="3"/>
      <c r="UDF325" s="3"/>
      <c r="UDH325" s="3"/>
      <c r="UDJ325" s="3"/>
      <c r="UDL325" s="3"/>
      <c r="UDN325" s="3"/>
      <c r="UDP325" s="3"/>
      <c r="UDR325" s="3"/>
      <c r="UDT325" s="3"/>
      <c r="UDV325" s="3"/>
      <c r="UDX325" s="3"/>
      <c r="UDZ325" s="3"/>
      <c r="UEB325" s="3"/>
      <c r="UED325" s="3"/>
      <c r="UEF325" s="3"/>
      <c r="UEH325" s="3"/>
      <c r="UEJ325" s="3"/>
      <c r="UEL325" s="3"/>
      <c r="UEN325" s="3"/>
      <c r="UEP325" s="3"/>
      <c r="UER325" s="3"/>
      <c r="UET325" s="3"/>
      <c r="UEV325" s="3"/>
      <c r="UEX325" s="3"/>
      <c r="UEZ325" s="3"/>
      <c r="UFB325" s="3"/>
      <c r="UFD325" s="3"/>
      <c r="UFF325" s="3"/>
      <c r="UFH325" s="3"/>
      <c r="UFJ325" s="3"/>
      <c r="UFL325" s="3"/>
      <c r="UFN325" s="3"/>
      <c r="UFP325" s="3"/>
      <c r="UFR325" s="3"/>
      <c r="UFT325" s="3"/>
      <c r="UFV325" s="3"/>
      <c r="UFX325" s="3"/>
      <c r="UFZ325" s="3"/>
      <c r="UGB325" s="3"/>
      <c r="UGD325" s="3"/>
      <c r="UGF325" s="3"/>
      <c r="UGH325" s="3"/>
      <c r="UGJ325" s="3"/>
      <c r="UGL325" s="3"/>
      <c r="UGN325" s="3"/>
      <c r="UGP325" s="3"/>
      <c r="UGR325" s="3"/>
      <c r="UGT325" s="3"/>
      <c r="UGV325" s="3"/>
      <c r="UGX325" s="3"/>
      <c r="UGZ325" s="3"/>
      <c r="UHB325" s="3"/>
      <c r="UHD325" s="3"/>
      <c r="UHF325" s="3"/>
      <c r="UHH325" s="3"/>
      <c r="UHJ325" s="3"/>
      <c r="UHL325" s="3"/>
      <c r="UHN325" s="3"/>
      <c r="UHP325" s="3"/>
      <c r="UHR325" s="3"/>
      <c r="UHT325" s="3"/>
      <c r="UHV325" s="3"/>
      <c r="UHX325" s="3"/>
      <c r="UHZ325" s="3"/>
      <c r="UIB325" s="3"/>
      <c r="UID325" s="3"/>
      <c r="UIF325" s="3"/>
      <c r="UIH325" s="3"/>
      <c r="UIJ325" s="3"/>
      <c r="UIL325" s="3"/>
      <c r="UIN325" s="3"/>
      <c r="UIP325" s="3"/>
      <c r="UIR325" s="3"/>
      <c r="UIT325" s="3"/>
      <c r="UIV325" s="3"/>
      <c r="UIX325" s="3"/>
      <c r="UIZ325" s="3"/>
      <c r="UJB325" s="3"/>
      <c r="UJD325" s="3"/>
      <c r="UJF325" s="3"/>
      <c r="UJH325" s="3"/>
      <c r="UJJ325" s="3"/>
      <c r="UJL325" s="3"/>
      <c r="UJN325" s="3"/>
      <c r="UJP325" s="3"/>
      <c r="UJR325" s="3"/>
      <c r="UJT325" s="3"/>
      <c r="UJV325" s="3"/>
      <c r="UJX325" s="3"/>
      <c r="UJZ325" s="3"/>
      <c r="UKB325" s="3"/>
      <c r="UKD325" s="3"/>
      <c r="UKF325" s="3"/>
      <c r="UKH325" s="3"/>
      <c r="UKJ325" s="3"/>
      <c r="UKL325" s="3"/>
      <c r="UKN325" s="3"/>
      <c r="UKP325" s="3"/>
      <c r="UKR325" s="3"/>
      <c r="UKT325" s="3"/>
      <c r="UKV325" s="3"/>
      <c r="UKX325" s="3"/>
      <c r="UKZ325" s="3"/>
      <c r="ULB325" s="3"/>
      <c r="ULD325" s="3"/>
      <c r="ULF325" s="3"/>
      <c r="ULH325" s="3"/>
      <c r="ULJ325" s="3"/>
      <c r="ULL325" s="3"/>
      <c r="ULN325" s="3"/>
      <c r="ULP325" s="3"/>
      <c r="ULR325" s="3"/>
      <c r="ULT325" s="3"/>
      <c r="ULV325" s="3"/>
      <c r="ULX325" s="3"/>
      <c r="ULZ325" s="3"/>
      <c r="UMB325" s="3"/>
      <c r="UMD325" s="3"/>
      <c r="UMF325" s="3"/>
      <c r="UMH325" s="3"/>
      <c r="UMJ325" s="3"/>
      <c r="UML325" s="3"/>
      <c r="UMN325" s="3"/>
      <c r="UMP325" s="3"/>
      <c r="UMR325" s="3"/>
      <c r="UMT325" s="3"/>
      <c r="UMV325" s="3"/>
      <c r="UMX325" s="3"/>
      <c r="UMZ325" s="3"/>
      <c r="UNB325" s="3"/>
      <c r="UND325" s="3"/>
      <c r="UNF325" s="3"/>
      <c r="UNH325" s="3"/>
      <c r="UNJ325" s="3"/>
      <c r="UNL325" s="3"/>
      <c r="UNN325" s="3"/>
      <c r="UNP325" s="3"/>
      <c r="UNR325" s="3"/>
      <c r="UNT325" s="3"/>
      <c r="UNV325" s="3"/>
      <c r="UNX325" s="3"/>
      <c r="UNZ325" s="3"/>
      <c r="UOB325" s="3"/>
      <c r="UOD325" s="3"/>
      <c r="UOF325" s="3"/>
      <c r="UOH325" s="3"/>
      <c r="UOJ325" s="3"/>
      <c r="UOL325" s="3"/>
      <c r="UON325" s="3"/>
      <c r="UOP325" s="3"/>
      <c r="UOR325" s="3"/>
      <c r="UOT325" s="3"/>
      <c r="UOV325" s="3"/>
      <c r="UOX325" s="3"/>
      <c r="UOZ325" s="3"/>
      <c r="UPB325" s="3"/>
      <c r="UPD325" s="3"/>
      <c r="UPF325" s="3"/>
      <c r="UPH325" s="3"/>
      <c r="UPJ325" s="3"/>
      <c r="UPL325" s="3"/>
      <c r="UPN325" s="3"/>
      <c r="UPP325" s="3"/>
      <c r="UPR325" s="3"/>
      <c r="UPT325" s="3"/>
      <c r="UPV325" s="3"/>
      <c r="UPX325" s="3"/>
      <c r="UPZ325" s="3"/>
      <c r="UQB325" s="3"/>
      <c r="UQD325" s="3"/>
      <c r="UQF325" s="3"/>
      <c r="UQH325" s="3"/>
      <c r="UQJ325" s="3"/>
      <c r="UQL325" s="3"/>
      <c r="UQN325" s="3"/>
      <c r="UQP325" s="3"/>
      <c r="UQR325" s="3"/>
      <c r="UQT325" s="3"/>
      <c r="UQV325" s="3"/>
      <c r="UQX325" s="3"/>
      <c r="UQZ325" s="3"/>
      <c r="URB325" s="3"/>
      <c r="URD325" s="3"/>
      <c r="URF325" s="3"/>
      <c r="URH325" s="3"/>
      <c r="URJ325" s="3"/>
      <c r="URL325" s="3"/>
      <c r="URN325" s="3"/>
      <c r="URP325" s="3"/>
      <c r="URR325" s="3"/>
      <c r="URT325" s="3"/>
      <c r="URV325" s="3"/>
      <c r="URX325" s="3"/>
      <c r="URZ325" s="3"/>
      <c r="USB325" s="3"/>
      <c r="USD325" s="3"/>
      <c r="USF325" s="3"/>
      <c r="USH325" s="3"/>
      <c r="USJ325" s="3"/>
      <c r="USL325" s="3"/>
      <c r="USN325" s="3"/>
      <c r="USP325" s="3"/>
      <c r="USR325" s="3"/>
      <c r="UST325" s="3"/>
      <c r="USV325" s="3"/>
      <c r="USX325" s="3"/>
      <c r="USZ325" s="3"/>
      <c r="UTB325" s="3"/>
      <c r="UTD325" s="3"/>
      <c r="UTF325" s="3"/>
      <c r="UTH325" s="3"/>
      <c r="UTJ325" s="3"/>
      <c r="UTL325" s="3"/>
      <c r="UTN325" s="3"/>
      <c r="UTP325" s="3"/>
      <c r="UTR325" s="3"/>
      <c r="UTT325" s="3"/>
      <c r="UTV325" s="3"/>
      <c r="UTX325" s="3"/>
      <c r="UTZ325" s="3"/>
      <c r="UUB325" s="3"/>
      <c r="UUD325" s="3"/>
      <c r="UUF325" s="3"/>
      <c r="UUH325" s="3"/>
      <c r="UUJ325" s="3"/>
      <c r="UUL325" s="3"/>
      <c r="UUN325" s="3"/>
      <c r="UUP325" s="3"/>
      <c r="UUR325" s="3"/>
      <c r="UUT325" s="3"/>
      <c r="UUV325" s="3"/>
      <c r="UUX325" s="3"/>
      <c r="UUZ325" s="3"/>
      <c r="UVB325" s="3"/>
      <c r="UVD325" s="3"/>
      <c r="UVF325" s="3"/>
      <c r="UVH325" s="3"/>
      <c r="UVJ325" s="3"/>
      <c r="UVL325" s="3"/>
      <c r="UVN325" s="3"/>
      <c r="UVP325" s="3"/>
      <c r="UVR325" s="3"/>
      <c r="UVT325" s="3"/>
      <c r="UVV325" s="3"/>
      <c r="UVX325" s="3"/>
      <c r="UVZ325" s="3"/>
      <c r="UWB325" s="3"/>
      <c r="UWD325" s="3"/>
      <c r="UWF325" s="3"/>
      <c r="UWH325" s="3"/>
      <c r="UWJ325" s="3"/>
      <c r="UWL325" s="3"/>
      <c r="UWN325" s="3"/>
      <c r="UWP325" s="3"/>
      <c r="UWR325" s="3"/>
      <c r="UWT325" s="3"/>
      <c r="UWV325" s="3"/>
      <c r="UWX325" s="3"/>
      <c r="UWZ325" s="3"/>
      <c r="UXB325" s="3"/>
      <c r="UXD325" s="3"/>
      <c r="UXF325" s="3"/>
      <c r="UXH325" s="3"/>
      <c r="UXJ325" s="3"/>
      <c r="UXL325" s="3"/>
      <c r="UXN325" s="3"/>
      <c r="UXP325" s="3"/>
      <c r="UXR325" s="3"/>
      <c r="UXT325" s="3"/>
      <c r="UXV325" s="3"/>
      <c r="UXX325" s="3"/>
      <c r="UXZ325" s="3"/>
      <c r="UYB325" s="3"/>
      <c r="UYD325" s="3"/>
      <c r="UYF325" s="3"/>
      <c r="UYH325" s="3"/>
      <c r="UYJ325" s="3"/>
      <c r="UYL325" s="3"/>
      <c r="UYN325" s="3"/>
      <c r="UYP325" s="3"/>
      <c r="UYR325" s="3"/>
      <c r="UYT325" s="3"/>
      <c r="UYV325" s="3"/>
      <c r="UYX325" s="3"/>
      <c r="UYZ325" s="3"/>
      <c r="UZB325" s="3"/>
      <c r="UZD325" s="3"/>
      <c r="UZF325" s="3"/>
      <c r="UZH325" s="3"/>
      <c r="UZJ325" s="3"/>
      <c r="UZL325" s="3"/>
      <c r="UZN325" s="3"/>
      <c r="UZP325" s="3"/>
      <c r="UZR325" s="3"/>
      <c r="UZT325" s="3"/>
      <c r="UZV325" s="3"/>
      <c r="UZX325" s="3"/>
      <c r="UZZ325" s="3"/>
      <c r="VAB325" s="3"/>
      <c r="VAD325" s="3"/>
      <c r="VAF325" s="3"/>
      <c r="VAH325" s="3"/>
      <c r="VAJ325" s="3"/>
      <c r="VAL325" s="3"/>
      <c r="VAN325" s="3"/>
      <c r="VAP325" s="3"/>
      <c r="VAR325" s="3"/>
      <c r="VAT325" s="3"/>
      <c r="VAV325" s="3"/>
      <c r="VAX325" s="3"/>
      <c r="VAZ325" s="3"/>
      <c r="VBB325" s="3"/>
      <c r="VBD325" s="3"/>
      <c r="VBF325" s="3"/>
      <c r="VBH325" s="3"/>
      <c r="VBJ325" s="3"/>
      <c r="VBL325" s="3"/>
      <c r="VBN325" s="3"/>
      <c r="VBP325" s="3"/>
      <c r="VBR325" s="3"/>
      <c r="VBT325" s="3"/>
      <c r="VBV325" s="3"/>
      <c r="VBX325" s="3"/>
      <c r="VBZ325" s="3"/>
      <c r="VCB325" s="3"/>
      <c r="VCD325" s="3"/>
      <c r="VCF325" s="3"/>
      <c r="VCH325" s="3"/>
      <c r="VCJ325" s="3"/>
      <c r="VCL325" s="3"/>
      <c r="VCN325" s="3"/>
      <c r="VCP325" s="3"/>
      <c r="VCR325" s="3"/>
      <c r="VCT325" s="3"/>
      <c r="VCV325" s="3"/>
      <c r="VCX325" s="3"/>
      <c r="VCZ325" s="3"/>
      <c r="VDB325" s="3"/>
      <c r="VDD325" s="3"/>
      <c r="VDF325" s="3"/>
      <c r="VDH325" s="3"/>
      <c r="VDJ325" s="3"/>
      <c r="VDL325" s="3"/>
      <c r="VDN325" s="3"/>
      <c r="VDP325" s="3"/>
      <c r="VDR325" s="3"/>
      <c r="VDT325" s="3"/>
      <c r="VDV325" s="3"/>
      <c r="VDX325" s="3"/>
      <c r="VDZ325" s="3"/>
      <c r="VEB325" s="3"/>
      <c r="VED325" s="3"/>
      <c r="VEF325" s="3"/>
      <c r="VEH325" s="3"/>
      <c r="VEJ325" s="3"/>
      <c r="VEL325" s="3"/>
      <c r="VEN325" s="3"/>
      <c r="VEP325" s="3"/>
      <c r="VER325" s="3"/>
      <c r="VET325" s="3"/>
      <c r="VEV325" s="3"/>
      <c r="VEX325" s="3"/>
      <c r="VEZ325" s="3"/>
      <c r="VFB325" s="3"/>
      <c r="VFD325" s="3"/>
      <c r="VFF325" s="3"/>
      <c r="VFH325" s="3"/>
      <c r="VFJ325" s="3"/>
      <c r="VFL325" s="3"/>
      <c r="VFN325" s="3"/>
      <c r="VFP325" s="3"/>
      <c r="VFR325" s="3"/>
      <c r="VFT325" s="3"/>
      <c r="VFV325" s="3"/>
      <c r="VFX325" s="3"/>
      <c r="VFZ325" s="3"/>
      <c r="VGB325" s="3"/>
      <c r="VGD325" s="3"/>
      <c r="VGF325" s="3"/>
      <c r="VGH325" s="3"/>
      <c r="VGJ325" s="3"/>
      <c r="VGL325" s="3"/>
      <c r="VGN325" s="3"/>
      <c r="VGP325" s="3"/>
      <c r="VGR325" s="3"/>
      <c r="VGT325" s="3"/>
      <c r="VGV325" s="3"/>
      <c r="VGX325" s="3"/>
      <c r="VGZ325" s="3"/>
      <c r="VHB325" s="3"/>
      <c r="VHD325" s="3"/>
      <c r="VHF325" s="3"/>
      <c r="VHH325" s="3"/>
      <c r="VHJ325" s="3"/>
      <c r="VHL325" s="3"/>
      <c r="VHN325" s="3"/>
      <c r="VHP325" s="3"/>
      <c r="VHR325" s="3"/>
      <c r="VHT325" s="3"/>
      <c r="VHV325" s="3"/>
      <c r="VHX325" s="3"/>
      <c r="VHZ325" s="3"/>
      <c r="VIB325" s="3"/>
      <c r="VID325" s="3"/>
      <c r="VIF325" s="3"/>
      <c r="VIH325" s="3"/>
      <c r="VIJ325" s="3"/>
      <c r="VIL325" s="3"/>
      <c r="VIN325" s="3"/>
      <c r="VIP325" s="3"/>
      <c r="VIR325" s="3"/>
      <c r="VIT325" s="3"/>
      <c r="VIV325" s="3"/>
      <c r="VIX325" s="3"/>
      <c r="VIZ325" s="3"/>
      <c r="VJB325" s="3"/>
      <c r="VJD325" s="3"/>
      <c r="VJF325" s="3"/>
      <c r="VJH325" s="3"/>
      <c r="VJJ325" s="3"/>
      <c r="VJL325" s="3"/>
      <c r="VJN325" s="3"/>
      <c r="VJP325" s="3"/>
      <c r="VJR325" s="3"/>
      <c r="VJT325" s="3"/>
      <c r="VJV325" s="3"/>
      <c r="VJX325" s="3"/>
      <c r="VJZ325" s="3"/>
      <c r="VKB325" s="3"/>
      <c r="VKD325" s="3"/>
      <c r="VKF325" s="3"/>
      <c r="VKH325" s="3"/>
      <c r="VKJ325" s="3"/>
      <c r="VKL325" s="3"/>
      <c r="VKN325" s="3"/>
      <c r="VKP325" s="3"/>
      <c r="VKR325" s="3"/>
      <c r="VKT325" s="3"/>
      <c r="VKV325" s="3"/>
      <c r="VKX325" s="3"/>
      <c r="VKZ325" s="3"/>
      <c r="VLB325" s="3"/>
      <c r="VLD325" s="3"/>
      <c r="VLF325" s="3"/>
      <c r="VLH325" s="3"/>
      <c r="VLJ325" s="3"/>
      <c r="VLL325" s="3"/>
      <c r="VLN325" s="3"/>
      <c r="VLP325" s="3"/>
      <c r="VLR325" s="3"/>
      <c r="VLT325" s="3"/>
      <c r="VLV325" s="3"/>
      <c r="VLX325" s="3"/>
      <c r="VLZ325" s="3"/>
      <c r="VMB325" s="3"/>
      <c r="VMD325" s="3"/>
      <c r="VMF325" s="3"/>
      <c r="VMH325" s="3"/>
      <c r="VMJ325" s="3"/>
      <c r="VML325" s="3"/>
      <c r="VMN325" s="3"/>
      <c r="VMP325" s="3"/>
      <c r="VMR325" s="3"/>
      <c r="VMT325" s="3"/>
      <c r="VMV325" s="3"/>
      <c r="VMX325" s="3"/>
      <c r="VMZ325" s="3"/>
      <c r="VNB325" s="3"/>
      <c r="VND325" s="3"/>
      <c r="VNF325" s="3"/>
      <c r="VNH325" s="3"/>
      <c r="VNJ325" s="3"/>
      <c r="VNL325" s="3"/>
      <c r="VNN325" s="3"/>
      <c r="VNP325" s="3"/>
      <c r="VNR325" s="3"/>
      <c r="VNT325" s="3"/>
      <c r="VNV325" s="3"/>
      <c r="VNX325" s="3"/>
      <c r="VNZ325" s="3"/>
      <c r="VOB325" s="3"/>
      <c r="VOD325" s="3"/>
      <c r="VOF325" s="3"/>
      <c r="VOH325" s="3"/>
      <c r="VOJ325" s="3"/>
      <c r="VOL325" s="3"/>
      <c r="VON325" s="3"/>
      <c r="VOP325" s="3"/>
      <c r="VOR325" s="3"/>
      <c r="VOT325" s="3"/>
      <c r="VOV325" s="3"/>
      <c r="VOX325" s="3"/>
      <c r="VOZ325" s="3"/>
      <c r="VPB325" s="3"/>
      <c r="VPD325" s="3"/>
      <c r="VPF325" s="3"/>
      <c r="VPH325" s="3"/>
      <c r="VPJ325" s="3"/>
      <c r="VPL325" s="3"/>
      <c r="VPN325" s="3"/>
      <c r="VPP325" s="3"/>
      <c r="VPR325" s="3"/>
      <c r="VPT325" s="3"/>
      <c r="VPV325" s="3"/>
      <c r="VPX325" s="3"/>
      <c r="VPZ325" s="3"/>
      <c r="VQB325" s="3"/>
      <c r="VQD325" s="3"/>
      <c r="VQF325" s="3"/>
      <c r="VQH325" s="3"/>
      <c r="VQJ325" s="3"/>
      <c r="VQL325" s="3"/>
      <c r="VQN325" s="3"/>
      <c r="VQP325" s="3"/>
      <c r="VQR325" s="3"/>
      <c r="VQT325" s="3"/>
      <c r="VQV325" s="3"/>
      <c r="VQX325" s="3"/>
      <c r="VQZ325" s="3"/>
      <c r="VRB325" s="3"/>
      <c r="VRD325" s="3"/>
      <c r="VRF325" s="3"/>
      <c r="VRH325" s="3"/>
      <c r="VRJ325" s="3"/>
      <c r="VRL325" s="3"/>
      <c r="VRN325" s="3"/>
      <c r="VRP325" s="3"/>
      <c r="VRR325" s="3"/>
      <c r="VRT325" s="3"/>
      <c r="VRV325" s="3"/>
      <c r="VRX325" s="3"/>
      <c r="VRZ325" s="3"/>
      <c r="VSB325" s="3"/>
      <c r="VSD325" s="3"/>
      <c r="VSF325" s="3"/>
      <c r="VSH325" s="3"/>
      <c r="VSJ325" s="3"/>
      <c r="VSL325" s="3"/>
      <c r="VSN325" s="3"/>
      <c r="VSP325" s="3"/>
      <c r="VSR325" s="3"/>
      <c r="VST325" s="3"/>
      <c r="VSV325" s="3"/>
      <c r="VSX325" s="3"/>
      <c r="VSZ325" s="3"/>
      <c r="VTB325" s="3"/>
      <c r="VTD325" s="3"/>
      <c r="VTF325" s="3"/>
      <c r="VTH325" s="3"/>
      <c r="VTJ325" s="3"/>
      <c r="VTL325" s="3"/>
      <c r="VTN325" s="3"/>
      <c r="VTP325" s="3"/>
      <c r="VTR325" s="3"/>
      <c r="VTT325" s="3"/>
      <c r="VTV325" s="3"/>
      <c r="VTX325" s="3"/>
      <c r="VTZ325" s="3"/>
      <c r="VUB325" s="3"/>
      <c r="VUD325" s="3"/>
      <c r="VUF325" s="3"/>
      <c r="VUH325" s="3"/>
      <c r="VUJ325" s="3"/>
      <c r="VUL325" s="3"/>
      <c r="VUN325" s="3"/>
      <c r="VUP325" s="3"/>
      <c r="VUR325" s="3"/>
      <c r="VUT325" s="3"/>
      <c r="VUV325" s="3"/>
      <c r="VUX325" s="3"/>
      <c r="VUZ325" s="3"/>
      <c r="VVB325" s="3"/>
      <c r="VVD325" s="3"/>
      <c r="VVF325" s="3"/>
      <c r="VVH325" s="3"/>
      <c r="VVJ325" s="3"/>
      <c r="VVL325" s="3"/>
      <c r="VVN325" s="3"/>
      <c r="VVP325" s="3"/>
      <c r="VVR325" s="3"/>
      <c r="VVT325" s="3"/>
      <c r="VVV325" s="3"/>
      <c r="VVX325" s="3"/>
      <c r="VVZ325" s="3"/>
      <c r="VWB325" s="3"/>
      <c r="VWD325" s="3"/>
      <c r="VWF325" s="3"/>
      <c r="VWH325" s="3"/>
      <c r="VWJ325" s="3"/>
      <c r="VWL325" s="3"/>
      <c r="VWN325" s="3"/>
      <c r="VWP325" s="3"/>
      <c r="VWR325" s="3"/>
      <c r="VWT325" s="3"/>
      <c r="VWV325" s="3"/>
      <c r="VWX325" s="3"/>
      <c r="VWZ325" s="3"/>
      <c r="VXB325" s="3"/>
      <c r="VXD325" s="3"/>
      <c r="VXF325" s="3"/>
      <c r="VXH325" s="3"/>
      <c r="VXJ325" s="3"/>
      <c r="VXL325" s="3"/>
      <c r="VXN325" s="3"/>
      <c r="VXP325" s="3"/>
      <c r="VXR325" s="3"/>
      <c r="VXT325" s="3"/>
      <c r="VXV325" s="3"/>
      <c r="VXX325" s="3"/>
      <c r="VXZ325" s="3"/>
      <c r="VYB325" s="3"/>
      <c r="VYD325" s="3"/>
      <c r="VYF325" s="3"/>
      <c r="VYH325" s="3"/>
      <c r="VYJ325" s="3"/>
      <c r="VYL325" s="3"/>
      <c r="VYN325" s="3"/>
      <c r="VYP325" s="3"/>
      <c r="VYR325" s="3"/>
      <c r="VYT325" s="3"/>
      <c r="VYV325" s="3"/>
      <c r="VYX325" s="3"/>
      <c r="VYZ325" s="3"/>
      <c r="VZB325" s="3"/>
      <c r="VZD325" s="3"/>
      <c r="VZF325" s="3"/>
      <c r="VZH325" s="3"/>
      <c r="VZJ325" s="3"/>
      <c r="VZL325" s="3"/>
      <c r="VZN325" s="3"/>
      <c r="VZP325" s="3"/>
      <c r="VZR325" s="3"/>
      <c r="VZT325" s="3"/>
      <c r="VZV325" s="3"/>
      <c r="VZX325" s="3"/>
      <c r="VZZ325" s="3"/>
      <c r="WAB325" s="3"/>
      <c r="WAD325" s="3"/>
      <c r="WAF325" s="3"/>
      <c r="WAH325" s="3"/>
      <c r="WAJ325" s="3"/>
      <c r="WAL325" s="3"/>
      <c r="WAN325" s="3"/>
      <c r="WAP325" s="3"/>
      <c r="WAR325" s="3"/>
      <c r="WAT325" s="3"/>
      <c r="WAV325" s="3"/>
      <c r="WAX325" s="3"/>
      <c r="WAZ325" s="3"/>
      <c r="WBB325" s="3"/>
      <c r="WBD325" s="3"/>
      <c r="WBF325" s="3"/>
      <c r="WBH325" s="3"/>
      <c r="WBJ325" s="3"/>
      <c r="WBL325" s="3"/>
      <c r="WBN325" s="3"/>
      <c r="WBP325" s="3"/>
      <c r="WBR325" s="3"/>
      <c r="WBT325" s="3"/>
      <c r="WBV325" s="3"/>
      <c r="WBX325" s="3"/>
      <c r="WBZ325" s="3"/>
      <c r="WCB325" s="3"/>
      <c r="WCD325" s="3"/>
      <c r="WCF325" s="3"/>
      <c r="WCH325" s="3"/>
      <c r="WCJ325" s="3"/>
      <c r="WCL325" s="3"/>
      <c r="WCN325" s="3"/>
      <c r="WCP325" s="3"/>
      <c r="WCR325" s="3"/>
      <c r="WCT325" s="3"/>
      <c r="WCV325" s="3"/>
      <c r="WCX325" s="3"/>
      <c r="WCZ325" s="3"/>
      <c r="WDB325" s="3"/>
      <c r="WDD325" s="3"/>
      <c r="WDF325" s="3"/>
      <c r="WDH325" s="3"/>
      <c r="WDJ325" s="3"/>
      <c r="WDL325" s="3"/>
      <c r="WDN325" s="3"/>
      <c r="WDP325" s="3"/>
      <c r="WDR325" s="3"/>
      <c r="WDT325" s="3"/>
      <c r="WDV325" s="3"/>
      <c r="WDX325" s="3"/>
      <c r="WDZ325" s="3"/>
      <c r="WEB325" s="3"/>
      <c r="WED325" s="3"/>
      <c r="WEF325" s="3"/>
      <c r="WEH325" s="3"/>
      <c r="WEJ325" s="3"/>
      <c r="WEL325" s="3"/>
      <c r="WEN325" s="3"/>
      <c r="WEP325" s="3"/>
      <c r="WER325" s="3"/>
      <c r="WET325" s="3"/>
      <c r="WEV325" s="3"/>
      <c r="WEX325" s="3"/>
      <c r="WEZ325" s="3"/>
      <c r="WFB325" s="3"/>
      <c r="WFD325" s="3"/>
      <c r="WFF325" s="3"/>
      <c r="WFH325" s="3"/>
      <c r="WFJ325" s="3"/>
      <c r="WFL325" s="3"/>
      <c r="WFN325" s="3"/>
      <c r="WFP325" s="3"/>
      <c r="WFR325" s="3"/>
      <c r="WFT325" s="3"/>
      <c r="WFV325" s="3"/>
      <c r="WFX325" s="3"/>
      <c r="WFZ325" s="3"/>
      <c r="WGB325" s="3"/>
      <c r="WGD325" s="3"/>
      <c r="WGF325" s="3"/>
      <c r="WGH325" s="3"/>
      <c r="WGJ325" s="3"/>
      <c r="WGL325" s="3"/>
      <c r="WGN325" s="3"/>
      <c r="WGP325" s="3"/>
      <c r="WGR325" s="3"/>
      <c r="WGT325" s="3"/>
      <c r="WGV325" s="3"/>
      <c r="WGX325" s="3"/>
      <c r="WGZ325" s="3"/>
      <c r="WHB325" s="3"/>
      <c r="WHD325" s="3"/>
      <c r="WHF325" s="3"/>
      <c r="WHH325" s="3"/>
      <c r="WHJ325" s="3"/>
      <c r="WHL325" s="3"/>
      <c r="WHN325" s="3"/>
      <c r="WHP325" s="3"/>
      <c r="WHR325" s="3"/>
      <c r="WHT325" s="3"/>
      <c r="WHV325" s="3"/>
      <c r="WHX325" s="3"/>
      <c r="WHZ325" s="3"/>
      <c r="WIB325" s="3"/>
      <c r="WID325" s="3"/>
      <c r="WIF325" s="3"/>
      <c r="WIH325" s="3"/>
      <c r="WIJ325" s="3"/>
      <c r="WIL325" s="3"/>
      <c r="WIN325" s="3"/>
      <c r="WIP325" s="3"/>
      <c r="WIR325" s="3"/>
      <c r="WIT325" s="3"/>
      <c r="WIV325" s="3"/>
      <c r="WIX325" s="3"/>
      <c r="WIZ325" s="3"/>
      <c r="WJB325" s="3"/>
      <c r="WJD325" s="3"/>
      <c r="WJF325" s="3"/>
      <c r="WJH325" s="3"/>
      <c r="WJJ325" s="3"/>
      <c r="WJL325" s="3"/>
      <c r="WJN325" s="3"/>
      <c r="WJP325" s="3"/>
      <c r="WJR325" s="3"/>
      <c r="WJT325" s="3"/>
      <c r="WJV325" s="3"/>
      <c r="WJX325" s="3"/>
      <c r="WJZ325" s="3"/>
      <c r="WKB325" s="3"/>
      <c r="WKD325" s="3"/>
      <c r="WKF325" s="3"/>
      <c r="WKH325" s="3"/>
      <c r="WKJ325" s="3"/>
      <c r="WKL325" s="3"/>
      <c r="WKN325" s="3"/>
      <c r="WKP325" s="3"/>
      <c r="WKR325" s="3"/>
      <c r="WKT325" s="3"/>
      <c r="WKV325" s="3"/>
      <c r="WKX325" s="3"/>
      <c r="WKZ325" s="3"/>
      <c r="WLB325" s="3"/>
      <c r="WLD325" s="3"/>
      <c r="WLF325" s="3"/>
      <c r="WLH325" s="3"/>
      <c r="WLJ325" s="3"/>
      <c r="WLL325" s="3"/>
      <c r="WLN325" s="3"/>
      <c r="WLP325" s="3"/>
      <c r="WLR325" s="3"/>
      <c r="WLT325" s="3"/>
      <c r="WLV325" s="3"/>
      <c r="WLX325" s="3"/>
      <c r="WLZ325" s="3"/>
      <c r="WMB325" s="3"/>
      <c r="WMD325" s="3"/>
      <c r="WMF325" s="3"/>
      <c r="WMH325" s="3"/>
      <c r="WMJ325" s="3"/>
      <c r="WML325" s="3"/>
      <c r="WMN325" s="3"/>
      <c r="WMP325" s="3"/>
      <c r="WMR325" s="3"/>
      <c r="WMT325" s="3"/>
      <c r="WMV325" s="3"/>
      <c r="WMX325" s="3"/>
      <c r="WMZ325" s="3"/>
      <c r="WNB325" s="3"/>
      <c r="WND325" s="3"/>
      <c r="WNF325" s="3"/>
      <c r="WNH325" s="3"/>
      <c r="WNJ325" s="3"/>
      <c r="WNL325" s="3"/>
      <c r="WNN325" s="3"/>
      <c r="WNP325" s="3"/>
      <c r="WNR325" s="3"/>
      <c r="WNT325" s="3"/>
      <c r="WNV325" s="3"/>
      <c r="WNX325" s="3"/>
      <c r="WNZ325" s="3"/>
      <c r="WOB325" s="3"/>
      <c r="WOD325" s="3"/>
      <c r="WOF325" s="3"/>
      <c r="WOH325" s="3"/>
      <c r="WOJ325" s="3"/>
      <c r="WOL325" s="3"/>
      <c r="WON325" s="3"/>
      <c r="WOP325" s="3"/>
      <c r="WOR325" s="3"/>
      <c r="WOT325" s="3"/>
      <c r="WOV325" s="3"/>
      <c r="WOX325" s="3"/>
      <c r="WOZ325" s="3"/>
      <c r="WPB325" s="3"/>
      <c r="WPD325" s="3"/>
      <c r="WPF325" s="3"/>
      <c r="WPH325" s="3"/>
      <c r="WPJ325" s="3"/>
      <c r="WPL325" s="3"/>
      <c r="WPN325" s="3"/>
      <c r="WPP325" s="3"/>
      <c r="WPR325" s="3"/>
      <c r="WPT325" s="3"/>
      <c r="WPV325" s="3"/>
      <c r="WPX325" s="3"/>
      <c r="WPZ325" s="3"/>
      <c r="WQB325" s="3"/>
      <c r="WQD325" s="3"/>
      <c r="WQF325" s="3"/>
      <c r="WQH325" s="3"/>
      <c r="WQJ325" s="3"/>
      <c r="WQL325" s="3"/>
      <c r="WQN325" s="3"/>
      <c r="WQP325" s="3"/>
      <c r="WQR325" s="3"/>
      <c r="WQT325" s="3"/>
      <c r="WQV325" s="3"/>
      <c r="WQX325" s="3"/>
      <c r="WQZ325" s="3"/>
      <c r="WRB325" s="3"/>
      <c r="WRD325" s="3"/>
      <c r="WRF325" s="3"/>
      <c r="WRH325" s="3"/>
      <c r="WRJ325" s="3"/>
      <c r="WRL325" s="3"/>
      <c r="WRN325" s="3"/>
      <c r="WRP325" s="3"/>
      <c r="WRR325" s="3"/>
      <c r="WRT325" s="3"/>
      <c r="WRV325" s="3"/>
      <c r="WRX325" s="3"/>
      <c r="WRZ325" s="3"/>
      <c r="WSB325" s="3"/>
      <c r="WSD325" s="3"/>
      <c r="WSF325" s="3"/>
      <c r="WSH325" s="3"/>
      <c r="WSJ325" s="3"/>
      <c r="WSL325" s="3"/>
      <c r="WSN325" s="3"/>
      <c r="WSP325" s="3"/>
      <c r="WSR325" s="3"/>
      <c r="WST325" s="3"/>
      <c r="WSV325" s="3"/>
      <c r="WSX325" s="3"/>
      <c r="WSZ325" s="3"/>
      <c r="WTB325" s="3"/>
      <c r="WTD325" s="3"/>
      <c r="WTF325" s="3"/>
      <c r="WTH325" s="3"/>
      <c r="WTJ325" s="3"/>
      <c r="WTL325" s="3"/>
      <c r="WTN325" s="3"/>
      <c r="WTP325" s="3"/>
      <c r="WTR325" s="3"/>
      <c r="WTT325" s="3"/>
      <c r="WTV325" s="3"/>
      <c r="WTX325" s="3"/>
      <c r="WTZ325" s="3"/>
      <c r="WUB325" s="3"/>
      <c r="WUD325" s="3"/>
      <c r="WUF325" s="3"/>
      <c r="WUH325" s="3"/>
      <c r="WUJ325" s="3"/>
      <c r="WUL325" s="3"/>
      <c r="WUN325" s="3"/>
      <c r="WUP325" s="3"/>
      <c r="WUR325" s="3"/>
      <c r="WUT325" s="3"/>
      <c r="WUV325" s="3"/>
      <c r="WUX325" s="3"/>
      <c r="WUZ325" s="3"/>
      <c r="WVB325" s="3"/>
      <c r="WVD325" s="3"/>
      <c r="WVF325" s="3"/>
      <c r="WVH325" s="3"/>
      <c r="WVJ325" s="3"/>
      <c r="WVL325" s="3"/>
      <c r="WVN325" s="3"/>
      <c r="WVP325" s="3"/>
      <c r="WVR325" s="3"/>
      <c r="WVT325" s="3"/>
      <c r="WVV325" s="3"/>
      <c r="WVX325" s="3"/>
      <c r="WVZ325" s="3"/>
      <c r="WWB325" s="3"/>
      <c r="WWD325" s="3"/>
      <c r="WWF325" s="3"/>
      <c r="WWH325" s="3"/>
      <c r="WWJ325" s="3"/>
      <c r="WWL325" s="3"/>
      <c r="WWN325" s="3"/>
      <c r="WWP325" s="3"/>
      <c r="WWR325" s="3"/>
      <c r="WWT325" s="3"/>
      <c r="WWV325" s="3"/>
      <c r="WWX325" s="3"/>
      <c r="WWZ325" s="3"/>
      <c r="WXB325" s="3"/>
      <c r="WXD325" s="3"/>
      <c r="WXF325" s="3"/>
      <c r="WXH325" s="3"/>
      <c r="WXJ325" s="3"/>
      <c r="WXL325" s="3"/>
      <c r="WXN325" s="3"/>
      <c r="WXP325" s="3"/>
      <c r="WXR325" s="3"/>
      <c r="WXT325" s="3"/>
      <c r="WXV325" s="3"/>
      <c r="WXX325" s="3"/>
      <c r="WXZ325" s="3"/>
      <c r="WYB325" s="3"/>
      <c r="WYD325" s="3"/>
      <c r="WYF325" s="3"/>
      <c r="WYH325" s="3"/>
      <c r="WYJ325" s="3"/>
      <c r="WYL325" s="3"/>
      <c r="WYN325" s="3"/>
      <c r="WYP325" s="3"/>
      <c r="WYR325" s="3"/>
      <c r="WYT325" s="3"/>
      <c r="WYV325" s="3"/>
      <c r="WYX325" s="3"/>
      <c r="WYZ325" s="3"/>
      <c r="WZB325" s="3"/>
      <c r="WZD325" s="3"/>
      <c r="WZF325" s="3"/>
      <c r="WZH325" s="3"/>
      <c r="WZJ325" s="3"/>
      <c r="WZL325" s="3"/>
      <c r="WZN325" s="3"/>
      <c r="WZP325" s="3"/>
      <c r="WZR325" s="3"/>
      <c r="WZT325" s="3"/>
      <c r="WZV325" s="3"/>
      <c r="WZX325" s="3"/>
      <c r="WZZ325" s="3"/>
      <c r="XAB325" s="3"/>
      <c r="XAD325" s="3"/>
      <c r="XAF325" s="3"/>
      <c r="XAH325" s="3"/>
      <c r="XAJ325" s="3"/>
      <c r="XAL325" s="3"/>
      <c r="XAN325" s="3"/>
      <c r="XAP325" s="3"/>
      <c r="XAR325" s="3"/>
      <c r="XAT325" s="3"/>
      <c r="XAV325" s="3"/>
      <c r="XAX325" s="3"/>
      <c r="XAZ325" s="3"/>
      <c r="XBB325" s="3"/>
      <c r="XBD325" s="3"/>
      <c r="XBF325" s="3"/>
      <c r="XBH325" s="3"/>
      <c r="XBJ325" s="3"/>
      <c r="XBL325" s="3"/>
      <c r="XBN325" s="3"/>
      <c r="XBP325" s="3"/>
      <c r="XBR325" s="3"/>
      <c r="XBT325" s="3"/>
      <c r="XBV325" s="3"/>
      <c r="XBX325" s="3"/>
      <c r="XBZ325" s="3"/>
      <c r="XCB325" s="3"/>
      <c r="XCD325" s="3"/>
      <c r="XCF325" s="3"/>
      <c r="XCH325" s="3"/>
      <c r="XCJ325" s="3"/>
      <c r="XCL325" s="3"/>
      <c r="XCN325" s="3"/>
      <c r="XCP325" s="3"/>
      <c r="XCR325" s="3"/>
      <c r="XCT325" s="3"/>
      <c r="XCV325" s="3"/>
      <c r="XCX325" s="3"/>
      <c r="XCZ325" s="3"/>
      <c r="XDB325" s="3"/>
      <c r="XDD325" s="3"/>
      <c r="XDF325" s="3"/>
      <c r="XDH325" s="3"/>
      <c r="XDJ325" s="3"/>
      <c r="XDL325" s="3"/>
      <c r="XDN325" s="3"/>
      <c r="XDP325" s="3"/>
      <c r="XDR325" s="3"/>
      <c r="XDT325" s="3"/>
      <c r="XDV325" s="3"/>
      <c r="XDX325" s="3"/>
      <c r="XDZ325" s="3"/>
      <c r="XEB325" s="3"/>
      <c r="XED325" s="3"/>
      <c r="XEF325" s="3"/>
      <c r="XEH325" s="3"/>
      <c r="XEJ325" s="3"/>
      <c r="XEL325" s="3"/>
      <c r="XEN325" s="3"/>
      <c r="XEP325" s="3"/>
      <c r="XER325" s="3"/>
      <c r="XET325" s="3"/>
      <c r="XEV325" s="3"/>
      <c r="XEX325" s="3"/>
      <c r="XEZ325" s="3"/>
      <c r="XFB325" s="3"/>
      <c r="XFD325" s="3"/>
    </row>
    <row r="327" spans="1:1024 1026:2048 2050:3072 3074:4096 4098:5120 5122:6144 6146:7168 7170:8192 8194:9216 9218:10240 10242:11264 11266:12288 12290:13312 13314:14336 14338:15360 15362:16384" ht="18.75" x14ac:dyDescent="0.3">
      <c r="A327" s="55" t="s">
        <v>65</v>
      </c>
      <c r="R327" s="2" t="s">
        <v>44</v>
      </c>
      <c r="X327" s="2" t="s">
        <v>36</v>
      </c>
    </row>
    <row r="328" spans="1:1024 1026:2048 2050:3072 3074:4096 4098:5120 5122:6144 6146:7168 7170:8192 8194:9216 9218:10240 10242:11264 11266:12288 12290:13312 13314:14336 14338:15360 15362:16384" x14ac:dyDescent="0.25">
      <c r="B328" t="s">
        <v>31</v>
      </c>
      <c r="C328" t="s">
        <v>29</v>
      </c>
      <c r="D328" t="s">
        <v>17</v>
      </c>
      <c r="E328" t="s">
        <v>18</v>
      </c>
      <c r="F328" t="s">
        <v>24</v>
      </c>
      <c r="G328" t="s">
        <v>23</v>
      </c>
      <c r="H328" t="s">
        <v>21</v>
      </c>
      <c r="I328" t="s">
        <v>30</v>
      </c>
      <c r="J328" t="s">
        <v>20</v>
      </c>
      <c r="K328" t="s">
        <v>25</v>
      </c>
      <c r="L328" t="s">
        <v>32</v>
      </c>
      <c r="M328" t="s">
        <v>22</v>
      </c>
      <c r="N328" t="s">
        <v>19</v>
      </c>
      <c r="O328" t="s">
        <v>26</v>
      </c>
      <c r="P328" t="s">
        <v>33</v>
      </c>
      <c r="R328" t="s">
        <v>34</v>
      </c>
      <c r="S328" t="s">
        <v>12</v>
      </c>
      <c r="T328" t="s">
        <v>13</v>
      </c>
      <c r="U328" t="s">
        <v>35</v>
      </c>
      <c r="X328" t="s">
        <v>42</v>
      </c>
      <c r="Y328" t="s">
        <v>37</v>
      </c>
      <c r="Z328" t="s">
        <v>12</v>
      </c>
      <c r="AA328" t="s">
        <v>13</v>
      </c>
      <c r="AB328" t="s">
        <v>41</v>
      </c>
    </row>
    <row r="329" spans="1:1024 1026:2048 2050:3072 3074:4096 4098:5120 5122:6144 6146:7168 7170:8192 8194:9216 9218:10240 10242:11264 11266:12288 12290:13312 13314:14336 14338:15360 15362:16384" x14ac:dyDescent="0.25">
      <c r="B329" s="8" t="s">
        <v>66</v>
      </c>
      <c r="C329" s="8" t="s">
        <v>66</v>
      </c>
      <c r="D329" s="3">
        <v>7.77</v>
      </c>
      <c r="E329" s="3">
        <v>50.48</v>
      </c>
      <c r="F329" s="3">
        <v>0</v>
      </c>
      <c r="G329" s="3">
        <v>5.6300000000000003E-2</v>
      </c>
      <c r="H329" s="3">
        <v>2.3800000000000002E-2</v>
      </c>
      <c r="I329" s="8" t="s">
        <v>66</v>
      </c>
      <c r="J329" s="3">
        <v>0.22220000000000001</v>
      </c>
      <c r="K329" s="3">
        <v>1.17E-2</v>
      </c>
      <c r="L329" s="8" t="s">
        <v>66</v>
      </c>
      <c r="M329" s="3">
        <v>0</v>
      </c>
      <c r="N329" s="3">
        <v>0</v>
      </c>
      <c r="O329" s="3">
        <v>60.084000000000003</v>
      </c>
      <c r="P329" t="s">
        <v>54</v>
      </c>
      <c r="R329" s="3">
        <v>46.592209874686716</v>
      </c>
      <c r="S329" s="3">
        <v>5.7653399999999992</v>
      </c>
      <c r="T329" s="3">
        <v>41.898399999999995</v>
      </c>
      <c r="U329" s="3"/>
      <c r="X329">
        <v>1</v>
      </c>
      <c r="Y329" s="3">
        <v>32.432037415960245</v>
      </c>
      <c r="Z329" s="3">
        <v>6.9277988892136797</v>
      </c>
      <c r="AA329" s="3">
        <v>33.659748611517102</v>
      </c>
      <c r="AB329" s="3">
        <v>73.019584916691031</v>
      </c>
    </row>
    <row r="330" spans="1:1024 1026:2048 2050:3072 3074:4096 4098:5120 5122:6144 6146:7168 7170:8192 8194:9216 9218:10240 10242:11264 11266:12288 12290:13312 13314:14336 14338:15360 15362:16384" x14ac:dyDescent="0.25">
      <c r="B330" s="8" t="s">
        <v>66</v>
      </c>
      <c r="C330" s="8" t="s">
        <v>66</v>
      </c>
      <c r="D330" s="3">
        <v>10.89</v>
      </c>
      <c r="E330" s="3">
        <v>45.09</v>
      </c>
      <c r="F330" s="3">
        <v>3.0200000000000001E-2</v>
      </c>
      <c r="G330" s="3">
        <v>5.0599999999999999E-2</v>
      </c>
      <c r="H330" s="3">
        <v>5.0000000000000001E-3</v>
      </c>
      <c r="I330" s="8" t="s">
        <v>66</v>
      </c>
      <c r="J330" s="3">
        <v>0.14269999999999999</v>
      </c>
      <c r="K330" s="3">
        <v>1.4E-3</v>
      </c>
      <c r="L330" s="8" t="s">
        <v>66</v>
      </c>
      <c r="M330" s="3">
        <v>0</v>
      </c>
      <c r="N330" s="3">
        <v>0</v>
      </c>
      <c r="O330" s="3">
        <v>57.459899999999998</v>
      </c>
      <c r="P330" t="s">
        <v>54</v>
      </c>
      <c r="R330" s="3">
        <v>46.031641804511281</v>
      </c>
      <c r="S330" s="3">
        <v>8.0803799999999999</v>
      </c>
      <c r="T330" s="3">
        <v>37.424700000000001</v>
      </c>
      <c r="U330" s="3"/>
      <c r="X330">
        <v>2</v>
      </c>
      <c r="Y330" s="3">
        <v>45.113788487282463</v>
      </c>
      <c r="Z330" s="3">
        <v>2.2608954335861964</v>
      </c>
      <c r="AA330" s="3">
        <v>48.445634389409484</v>
      </c>
      <c r="AB330" s="3">
        <v>95.82031831027814</v>
      </c>
    </row>
    <row r="331" spans="1:1024 1026:2048 2050:3072 3074:4096 4098:5120 5122:6144 6146:7168 7170:8192 8194:9216 9218:10240 10242:11264 11266:12288 12290:13312 13314:14336 14338:15360 15362:16384" x14ac:dyDescent="0.25">
      <c r="B331" s="8" t="s">
        <v>66</v>
      </c>
      <c r="C331" s="8" t="s">
        <v>66</v>
      </c>
      <c r="D331" s="3">
        <v>8.01</v>
      </c>
      <c r="E331" s="3">
        <v>50.46</v>
      </c>
      <c r="F331" s="3">
        <v>5.1400000000000001E-2</v>
      </c>
      <c r="G331" s="3">
        <v>2.58E-2</v>
      </c>
      <c r="H331" s="3">
        <v>0</v>
      </c>
      <c r="I331" s="8" t="s">
        <v>66</v>
      </c>
      <c r="J331" s="3">
        <v>0.14990000000000001</v>
      </c>
      <c r="K331" s="3">
        <v>1.7999999999999999E-2</v>
      </c>
      <c r="L331" s="8" t="s">
        <v>66</v>
      </c>
      <c r="M331" s="3">
        <v>0</v>
      </c>
      <c r="N331" s="3">
        <v>0</v>
      </c>
      <c r="O331" s="3">
        <v>60.1051</v>
      </c>
      <c r="P331" t="s">
        <v>54</v>
      </c>
      <c r="R331" s="3">
        <v>46.845426616541346</v>
      </c>
      <c r="S331" s="3">
        <v>5.9434199999999997</v>
      </c>
      <c r="T331" s="3">
        <v>41.881799999999998</v>
      </c>
      <c r="U331" s="3"/>
      <c r="X331">
        <v>3</v>
      </c>
      <c r="Y331" s="3">
        <v>45.778800517762114</v>
      </c>
      <c r="Z331" s="3">
        <v>1.6395800373939304</v>
      </c>
      <c r="AA331" s="3">
        <v>52.581619444843952</v>
      </c>
      <c r="AB331" s="3">
        <v>100</v>
      </c>
    </row>
    <row r="332" spans="1:1024 1026:2048 2050:3072 3074:4096 4098:5120 5122:6144 6146:7168 7170:8192 8194:9216 9218:10240 10242:11264 11266:12288 12290:13312 13314:14336 14338:15360 15362:16384" x14ac:dyDescent="0.25">
      <c r="B332" s="8" t="s">
        <v>66</v>
      </c>
      <c r="C332" s="8" t="s">
        <v>66</v>
      </c>
      <c r="D332" s="3">
        <v>6.48</v>
      </c>
      <c r="E332" s="3">
        <v>51.11</v>
      </c>
      <c r="F332" s="3">
        <v>0</v>
      </c>
      <c r="G332" s="3">
        <v>6.1699999999999998E-2</v>
      </c>
      <c r="H332" s="3">
        <v>0</v>
      </c>
      <c r="I332" s="8" t="s">
        <v>66</v>
      </c>
      <c r="J332" s="3">
        <v>7.9200000000000007E-2</v>
      </c>
      <c r="K332" s="3">
        <v>2.4299999999999999E-2</v>
      </c>
      <c r="L332" s="8" t="s">
        <v>66</v>
      </c>
      <c r="M332" s="3">
        <v>0</v>
      </c>
      <c r="N332" s="3">
        <v>0</v>
      </c>
      <c r="O332" s="3">
        <v>59.9452</v>
      </c>
      <c r="P332" t="s">
        <v>54</v>
      </c>
      <c r="R332" s="3">
        <v>45.623542506265657</v>
      </c>
      <c r="S332" s="3">
        <v>4.80816</v>
      </c>
      <c r="T332" s="3">
        <v>42.421299999999995</v>
      </c>
      <c r="U332" s="3"/>
      <c r="X332">
        <v>4</v>
      </c>
      <c r="Y332" s="3">
        <v>32.146417889189578</v>
      </c>
      <c r="Z332" s="3">
        <v>8.5315482125053421</v>
      </c>
      <c r="AA332" s="3">
        <v>36.77538812135024</v>
      </c>
      <c r="AB332" s="3">
        <v>77.453354223045153</v>
      </c>
    </row>
    <row r="333" spans="1:1024 1026:2048 2050:3072 3074:4096 4098:5120 5122:6144 6146:7168 7170:8192 8194:9216 9218:10240 10242:11264 11266:12288 12290:13312 13314:14336 14338:15360 15362:16384" x14ac:dyDescent="0.25">
      <c r="B333" s="8" t="s">
        <v>66</v>
      </c>
      <c r="C333" s="8" t="s">
        <v>66</v>
      </c>
      <c r="D333" s="3">
        <v>6.71</v>
      </c>
      <c r="E333" s="3">
        <v>52.54</v>
      </c>
      <c r="F333" s="3">
        <v>2.1299999999999999E-2</v>
      </c>
      <c r="G333" s="3">
        <v>8.0299999999999996E-2</v>
      </c>
      <c r="H333" s="3">
        <v>3.9399999999999998E-2</v>
      </c>
      <c r="I333" s="8" t="s">
        <v>66</v>
      </c>
      <c r="J333" s="3">
        <v>0.13439999999999999</v>
      </c>
      <c r="K333" s="3">
        <v>4.0000000000000001E-3</v>
      </c>
      <c r="L333" s="8" t="s">
        <v>66</v>
      </c>
      <c r="M333" s="3">
        <v>0</v>
      </c>
      <c r="N333" s="3">
        <v>0</v>
      </c>
      <c r="O333" s="3">
        <v>61.989400000000003</v>
      </c>
      <c r="P333" t="s">
        <v>54</v>
      </c>
      <c r="R333" s="3">
        <v>46.954463709273178</v>
      </c>
      <c r="S333" s="3">
        <v>4.9788199999999998</v>
      </c>
      <c r="T333" s="3">
        <v>43.608199999999997</v>
      </c>
      <c r="U333" s="3"/>
      <c r="X333">
        <v>5</v>
      </c>
      <c r="Y333" s="3">
        <v>40.38384646141543</v>
      </c>
      <c r="Z333" s="3">
        <v>5.7043849127015855</v>
      </c>
      <c r="AA333" s="3">
        <v>43.742502998800482</v>
      </c>
      <c r="AB333" s="3">
        <v>89.830734372917505</v>
      </c>
    </row>
    <row r="334" spans="1:1024 1026:2048 2050:3072 3074:4096 4098:5120 5122:6144 6146:7168 7170:8192 8194:9216 9218:10240 10242:11264 11266:12288 12290:13312 13314:14336 14338:15360 15362:16384" x14ac:dyDescent="0.25">
      <c r="B334" s="8" t="s">
        <v>66</v>
      </c>
      <c r="C334" s="8" t="s">
        <v>66</v>
      </c>
      <c r="D334" s="3">
        <v>10.27</v>
      </c>
      <c r="E334" s="3">
        <v>42.08</v>
      </c>
      <c r="F334" s="3">
        <v>2.9399999999999999E-2</v>
      </c>
      <c r="G334" s="3">
        <v>0.113</v>
      </c>
      <c r="H334" s="3">
        <v>6.6799999999999998E-2</v>
      </c>
      <c r="I334" s="8" t="s">
        <v>66</v>
      </c>
      <c r="J334" s="3">
        <v>3.39E-2</v>
      </c>
      <c r="K334" s="3">
        <v>4.4299999999999999E-2</v>
      </c>
      <c r="L334" s="8" t="s">
        <v>66</v>
      </c>
      <c r="M334" s="3">
        <v>0</v>
      </c>
      <c r="N334" s="3">
        <v>4.0000000000000002E-4</v>
      </c>
      <c r="O334" s="3">
        <v>54.667900000000003</v>
      </c>
      <c r="P334" t="s">
        <v>54</v>
      </c>
      <c r="R334" s="3">
        <v>43.078332681704254</v>
      </c>
      <c r="S334" s="3">
        <v>7.6203399999999997</v>
      </c>
      <c r="T334" s="3">
        <v>34.926399999999994</v>
      </c>
      <c r="U334" s="3"/>
      <c r="X334">
        <v>6</v>
      </c>
      <c r="Y334" s="3">
        <v>45.269943593875901</v>
      </c>
      <c r="Z334" s="3">
        <v>4.4157937147461723</v>
      </c>
      <c r="AA334" s="3">
        <v>50.31426269137792</v>
      </c>
      <c r="AB334" s="3">
        <v>100</v>
      </c>
    </row>
    <row r="335" spans="1:1024 1026:2048 2050:3072 3074:4096 4098:5120 5122:6144 6146:7168 7170:8192 8194:9216 9218:10240 10242:11264 11266:12288 12290:13312 13314:14336 14338:15360 15362:16384" x14ac:dyDescent="0.25">
      <c r="B335" s="8" t="s">
        <v>66</v>
      </c>
      <c r="C335" s="8" t="s">
        <v>66</v>
      </c>
      <c r="D335" s="3">
        <v>14.01</v>
      </c>
      <c r="E335" s="3">
        <v>34.979999999999997</v>
      </c>
      <c r="F335" s="3">
        <v>4.8000000000000001E-2</v>
      </c>
      <c r="G335" s="3">
        <v>0.1128</v>
      </c>
      <c r="H335" s="3">
        <v>8.8900000000000007E-2</v>
      </c>
      <c r="I335" s="8" t="s">
        <v>66</v>
      </c>
      <c r="J335" s="3">
        <v>0.109</v>
      </c>
      <c r="K335" s="3">
        <v>2.18E-2</v>
      </c>
      <c r="L335" s="8" t="s">
        <v>66</v>
      </c>
      <c r="M335" s="3">
        <v>2.52E-2</v>
      </c>
      <c r="N335" s="3">
        <v>5.7599999999999998E-2</v>
      </c>
      <c r="O335" s="3">
        <v>50.773299999999999</v>
      </c>
      <c r="P335" t="s">
        <v>54</v>
      </c>
      <c r="R335" s="3">
        <v>41.926578496240595</v>
      </c>
      <c r="S335" s="3">
        <v>10.39542</v>
      </c>
      <c r="T335" s="3">
        <v>29.033399999999997</v>
      </c>
      <c r="U335" s="3"/>
      <c r="X335">
        <v>7</v>
      </c>
      <c r="Y335" s="3">
        <v>28.406499429874575</v>
      </c>
      <c r="Z335" s="3">
        <v>12.157924743443557</v>
      </c>
      <c r="AA335" s="3">
        <v>31.969783352337515</v>
      </c>
      <c r="AB335" s="3">
        <v>72.534207525655646</v>
      </c>
    </row>
    <row r="336" spans="1:1024 1026:2048 2050:3072 3074:4096 4098:5120 5122:6144 6146:7168 7170:8192 8194:9216 9218:10240 10242:11264 11266:12288 12290:13312 13314:14336 14338:15360 15362:16384" x14ac:dyDescent="0.25">
      <c r="B336" s="8" t="s">
        <v>66</v>
      </c>
      <c r="C336" s="8" t="s">
        <v>66</v>
      </c>
      <c r="D336" s="3">
        <v>5.8</v>
      </c>
      <c r="E336" s="3">
        <v>48.48</v>
      </c>
      <c r="F336" s="3">
        <v>5.4199999999999998E-2</v>
      </c>
      <c r="G336" s="3">
        <v>4.5199999999999997E-2</v>
      </c>
      <c r="H336" s="3">
        <v>1.04E-2</v>
      </c>
      <c r="I336" s="8" t="s">
        <v>66</v>
      </c>
      <c r="J336" s="3">
        <v>9.7199999999999995E-2</v>
      </c>
      <c r="K336" s="3">
        <v>1.6500000000000001E-2</v>
      </c>
      <c r="L336" s="8" t="s">
        <v>66</v>
      </c>
      <c r="M336" s="3">
        <v>3.5999999999999999E-3</v>
      </c>
      <c r="N336" s="3">
        <v>0</v>
      </c>
      <c r="O336" s="3">
        <v>56.107100000000003</v>
      </c>
      <c r="P336" t="s">
        <v>54</v>
      </c>
      <c r="R336" s="3">
        <v>42.888536340852127</v>
      </c>
      <c r="S336" s="3">
        <v>4.3035999999999994</v>
      </c>
      <c r="T336" s="3">
        <v>40.238399999999999</v>
      </c>
      <c r="U336" s="3"/>
      <c r="X336">
        <v>8</v>
      </c>
      <c r="Y336" s="3">
        <v>27.255639097744361</v>
      </c>
      <c r="Z336" s="3">
        <v>16.44736842105263</v>
      </c>
      <c r="AA336" s="3">
        <v>30.08861439312567</v>
      </c>
      <c r="AB336" s="3">
        <v>73.791621911922661</v>
      </c>
    </row>
    <row r="337" spans="2:28" x14ac:dyDescent="0.25">
      <c r="B337" s="8" t="s">
        <v>66</v>
      </c>
      <c r="C337" s="8" t="s">
        <v>66</v>
      </c>
      <c r="D337" s="3">
        <v>3.06</v>
      </c>
      <c r="E337" s="3">
        <v>48.09</v>
      </c>
      <c r="F337" s="3">
        <v>2.35E-2</v>
      </c>
      <c r="G337" s="3">
        <v>4.2900000000000001E-2</v>
      </c>
      <c r="H337" s="3">
        <v>3.3700000000000001E-2</v>
      </c>
      <c r="I337" s="8" t="s">
        <v>66</v>
      </c>
      <c r="J337" s="3">
        <v>3.2000000000000001E-2</v>
      </c>
      <c r="K337" s="3">
        <v>2.2000000000000001E-3</v>
      </c>
      <c r="L337" s="8" t="s">
        <v>66</v>
      </c>
      <c r="M337" s="3">
        <v>0</v>
      </c>
      <c r="N337" s="3">
        <v>5.4999999999999997E-3</v>
      </c>
      <c r="O337" s="3">
        <v>53.099800000000002</v>
      </c>
      <c r="P337" t="s">
        <v>54</v>
      </c>
      <c r="R337" s="3">
        <v>39.533306315789474</v>
      </c>
      <c r="S337" s="3">
        <v>2.2705199999999999</v>
      </c>
      <c r="T337" s="3">
        <v>39.914700000000003</v>
      </c>
      <c r="U337" s="3"/>
      <c r="X337">
        <v>9</v>
      </c>
      <c r="Y337" s="3">
        <v>31.706244503078278</v>
      </c>
      <c r="Z337" s="3">
        <v>11.3896218117854</v>
      </c>
      <c r="AA337" s="3">
        <v>35.751978891820578</v>
      </c>
      <c r="AB337" s="3">
        <v>78.847845206684255</v>
      </c>
    </row>
    <row r="338" spans="2:28" x14ac:dyDescent="0.25">
      <c r="B338" s="8" t="s">
        <v>66</v>
      </c>
      <c r="C338" s="8" t="s">
        <v>66</v>
      </c>
      <c r="D338" s="3">
        <v>4.54</v>
      </c>
      <c r="E338" s="3">
        <v>35.630000000000003</v>
      </c>
      <c r="F338" s="3">
        <v>3.5700000000000003E-2</v>
      </c>
      <c r="G338" s="3">
        <v>0.60470000000000002</v>
      </c>
      <c r="H338" s="3">
        <v>0.3201</v>
      </c>
      <c r="I338" s="8" t="s">
        <v>66</v>
      </c>
      <c r="J338" s="3">
        <v>0.14149999999999999</v>
      </c>
      <c r="K338" s="3">
        <v>9.5500000000000002E-2</v>
      </c>
      <c r="L338" s="8" t="s">
        <v>66</v>
      </c>
      <c r="M338" s="3">
        <v>0</v>
      </c>
      <c r="N338" s="3">
        <v>2.1999999999999999E-2</v>
      </c>
      <c r="O338" s="3">
        <v>44.949599999999997</v>
      </c>
      <c r="P338" t="s">
        <v>54</v>
      </c>
      <c r="R338" s="3">
        <v>31.830560350877199</v>
      </c>
      <c r="S338" s="3">
        <v>3.3686799999999999</v>
      </c>
      <c r="T338" s="3">
        <v>29.572900000000001</v>
      </c>
      <c r="U338" s="3"/>
      <c r="X338">
        <v>10</v>
      </c>
      <c r="Y338" s="3">
        <v>46.082245068074464</v>
      </c>
      <c r="Z338" s="3">
        <v>1.6810225062517365</v>
      </c>
      <c r="AA338" s="3">
        <v>48.041122534037228</v>
      </c>
      <c r="AB338" s="3">
        <v>95.804390108363435</v>
      </c>
    </row>
    <row r="339" spans="2:28" x14ac:dyDescent="0.25">
      <c r="B339" s="8" t="s">
        <v>66</v>
      </c>
      <c r="C339" s="8" t="s">
        <v>66</v>
      </c>
      <c r="D339" s="3">
        <v>8.74</v>
      </c>
      <c r="E339" s="3">
        <v>40.119999999999997</v>
      </c>
      <c r="F339" s="3">
        <v>5.0700000000000002E-2</v>
      </c>
      <c r="G339" s="3">
        <v>0.19839999999999999</v>
      </c>
      <c r="H339" s="3">
        <v>9.0899999999999995E-2</v>
      </c>
      <c r="I339" s="8" t="s">
        <v>66</v>
      </c>
      <c r="J339" s="3">
        <v>3.3399999999999999E-2</v>
      </c>
      <c r="K339" s="3">
        <v>1.03E-2</v>
      </c>
      <c r="L339" s="8" t="s">
        <v>66</v>
      </c>
      <c r="M339" s="3">
        <v>2.4299999999999999E-2</v>
      </c>
      <c r="N339" s="3">
        <v>3.1399999999999997E-2</v>
      </c>
      <c r="O339" s="3">
        <v>51.349400000000003</v>
      </c>
      <c r="P339" t="s">
        <v>54</v>
      </c>
      <c r="R339" s="3">
        <v>39.896462857142858</v>
      </c>
      <c r="S339" s="3">
        <v>6.48508</v>
      </c>
      <c r="T339" s="3">
        <v>33.299599999999998</v>
      </c>
      <c r="U339" s="3"/>
      <c r="X339">
        <v>11</v>
      </c>
      <c r="Y339" s="3">
        <v>46.498054474708169</v>
      </c>
      <c r="Z339" s="3">
        <v>0</v>
      </c>
      <c r="AA339" s="3">
        <v>53.501945525291823</v>
      </c>
      <c r="AB339" s="3">
        <v>100</v>
      </c>
    </row>
    <row r="340" spans="2:28" x14ac:dyDescent="0.25">
      <c r="B340" s="8" t="s">
        <v>66</v>
      </c>
      <c r="C340" s="8" t="s">
        <v>66</v>
      </c>
      <c r="D340" s="3">
        <v>12.83</v>
      </c>
      <c r="E340" s="3">
        <v>44.08</v>
      </c>
      <c r="F340" s="3">
        <v>7.6399999999999996E-2</v>
      </c>
      <c r="G340" s="3">
        <v>5.0900000000000001E-2</v>
      </c>
      <c r="H340" s="3">
        <v>2.1399999999999999E-2</v>
      </c>
      <c r="I340" s="8" t="s">
        <v>66</v>
      </c>
      <c r="J340" s="3">
        <v>0.16900000000000001</v>
      </c>
      <c r="K340" s="3">
        <v>4.6800000000000001E-2</v>
      </c>
      <c r="L340" s="8" t="s">
        <v>66</v>
      </c>
      <c r="M340" s="3">
        <v>0</v>
      </c>
      <c r="N340" s="3">
        <v>0</v>
      </c>
      <c r="O340" s="3">
        <v>58.964599999999997</v>
      </c>
      <c r="P340" t="s">
        <v>54</v>
      </c>
      <c r="R340" s="3">
        <v>47.441419197994989</v>
      </c>
      <c r="S340" s="3">
        <v>9.5198599999999995</v>
      </c>
      <c r="T340" s="3">
        <v>36.586399999999998</v>
      </c>
      <c r="U340" s="3"/>
      <c r="X340">
        <v>12</v>
      </c>
      <c r="Y340" s="3">
        <v>47.330128621540858</v>
      </c>
      <c r="Z340" s="3">
        <v>0</v>
      </c>
      <c r="AA340" s="3">
        <v>52.669871378459142</v>
      </c>
      <c r="AB340" s="3">
        <v>100</v>
      </c>
    </row>
    <row r="341" spans="2:28" x14ac:dyDescent="0.25">
      <c r="B341" s="8" t="s">
        <v>66</v>
      </c>
      <c r="C341" s="8" t="s">
        <v>66</v>
      </c>
      <c r="D341" s="3">
        <v>12.28</v>
      </c>
      <c r="E341" s="3">
        <v>45.38</v>
      </c>
      <c r="F341" s="3">
        <v>0.12330000000000001</v>
      </c>
      <c r="G341" s="3">
        <v>9.4500000000000001E-2</v>
      </c>
      <c r="H341" s="3">
        <v>2.6100000000000002E-2</v>
      </c>
      <c r="I341" s="8" t="s">
        <v>66</v>
      </c>
      <c r="J341" s="3">
        <v>3.1300000000000001E-2</v>
      </c>
      <c r="K341" s="3">
        <v>1.35E-2</v>
      </c>
      <c r="L341" s="8" t="s">
        <v>66</v>
      </c>
      <c r="M341" s="3">
        <v>2.3199999999999998E-2</v>
      </c>
      <c r="N341" s="3">
        <v>0</v>
      </c>
      <c r="O341" s="3">
        <v>59.752000000000002</v>
      </c>
      <c r="P341" t="s">
        <v>54</v>
      </c>
      <c r="R341" s="3">
        <v>47.80295027568922</v>
      </c>
      <c r="S341" s="3">
        <v>9.1117600000000003</v>
      </c>
      <c r="T341" s="3">
        <v>37.665399999999998</v>
      </c>
      <c r="U341" s="3"/>
    </row>
    <row r="342" spans="2:28" x14ac:dyDescent="0.25">
      <c r="B342" s="8" t="s">
        <v>66</v>
      </c>
      <c r="C342" s="8" t="s">
        <v>66</v>
      </c>
      <c r="D342" s="3">
        <v>12.05</v>
      </c>
      <c r="E342" s="3">
        <v>43.86</v>
      </c>
      <c r="F342" s="3">
        <v>8.6900000000000005E-2</v>
      </c>
      <c r="G342" s="3">
        <v>8.5800000000000001E-2</v>
      </c>
      <c r="H342" s="3">
        <v>3.7400000000000003E-2</v>
      </c>
      <c r="I342" s="8" t="s">
        <v>66</v>
      </c>
      <c r="J342" s="3">
        <v>6.6799999999999998E-2</v>
      </c>
      <c r="K342" s="3">
        <v>0</v>
      </c>
      <c r="L342" s="8" t="s">
        <v>66</v>
      </c>
      <c r="M342" s="3">
        <v>1.3299999999999999E-2</v>
      </c>
      <c r="N342" s="3">
        <v>7.1000000000000004E-3</v>
      </c>
      <c r="O342" s="3">
        <v>58.317300000000003</v>
      </c>
      <c r="P342" t="s">
        <v>54</v>
      </c>
      <c r="R342" s="3">
        <v>46.404443358395987</v>
      </c>
      <c r="S342" s="3">
        <v>8.9411000000000005</v>
      </c>
      <c r="T342" s="3">
        <v>36.403799999999997</v>
      </c>
      <c r="U342" s="3"/>
      <c r="X342" t="s">
        <v>80</v>
      </c>
      <c r="Y342" s="3">
        <f>AVERAGE(Y329:Y340)</f>
        <v>39.033637130042202</v>
      </c>
      <c r="Z342" s="3">
        <f>AVERAGE(Z329:Z340)</f>
        <v>5.9296615568900188</v>
      </c>
      <c r="AA342" s="3">
        <f>AVERAGE(AA329:AA340)</f>
        <v>43.128539361030931</v>
      </c>
    </row>
    <row r="343" spans="2:28" x14ac:dyDescent="0.25">
      <c r="B343" s="8" t="s">
        <v>66</v>
      </c>
      <c r="C343" s="8" t="s">
        <v>66</v>
      </c>
      <c r="D343" s="3">
        <v>11.89</v>
      </c>
      <c r="E343" s="3">
        <v>44.74</v>
      </c>
      <c r="F343" s="3">
        <v>5.5E-2</v>
      </c>
      <c r="G343" s="3">
        <v>7.5999999999999998E-2</v>
      </c>
      <c r="H343" s="3">
        <v>2.5000000000000001E-2</v>
      </c>
      <c r="I343" s="8" t="s">
        <v>66</v>
      </c>
      <c r="J343" s="3">
        <v>0.17369999999999999</v>
      </c>
      <c r="K343" s="3">
        <v>1.6899999999999998E-2</v>
      </c>
      <c r="L343" s="8" t="s">
        <v>66</v>
      </c>
      <c r="M343" s="3">
        <v>1.84E-2</v>
      </c>
      <c r="N343" s="3">
        <v>0</v>
      </c>
      <c r="O343" s="3">
        <v>58.744999999999997</v>
      </c>
      <c r="P343" t="s">
        <v>54</v>
      </c>
      <c r="R343" s="3">
        <v>46.886457593984964</v>
      </c>
      <c r="S343" s="3">
        <v>8.8223800000000008</v>
      </c>
      <c r="T343" s="3">
        <v>37.1342</v>
      </c>
      <c r="U343" s="3"/>
      <c r="X343" t="s">
        <v>81</v>
      </c>
      <c r="Z343" s="47">
        <f>Z342/0.742</f>
        <v>7.9914576238409962</v>
      </c>
      <c r="AA343" s="47">
        <f>AA342/0.83</f>
        <v>51.962095615699923</v>
      </c>
    </row>
    <row r="344" spans="2:28" x14ac:dyDescent="0.25">
      <c r="B344" s="8" t="s">
        <v>66</v>
      </c>
      <c r="C344" s="8" t="s">
        <v>66</v>
      </c>
      <c r="D344" s="3">
        <v>19.02</v>
      </c>
      <c r="E344" s="3">
        <v>39.299999999999997</v>
      </c>
      <c r="F344" s="3">
        <v>6.1499999999999999E-2</v>
      </c>
      <c r="G344" s="3">
        <v>6.8199999999999997E-2</v>
      </c>
      <c r="H344" s="3">
        <v>1.9400000000000001E-2</v>
      </c>
      <c r="I344" s="8" t="s">
        <v>66</v>
      </c>
      <c r="J344" s="3">
        <v>0.1381</v>
      </c>
      <c r="K344" s="3">
        <v>0</v>
      </c>
      <c r="L344" s="8" t="s">
        <v>66</v>
      </c>
      <c r="M344" s="3">
        <v>8.3999999999999995E-3</v>
      </c>
      <c r="N344" s="3">
        <v>2.1600000000000001E-2</v>
      </c>
      <c r="O344" s="3">
        <v>60.1372</v>
      </c>
      <c r="P344" t="s">
        <v>54</v>
      </c>
      <c r="R344" s="3">
        <v>50.770114887218043</v>
      </c>
      <c r="S344" s="3">
        <v>14.11284</v>
      </c>
      <c r="T344" s="3">
        <v>32.618999999999993</v>
      </c>
      <c r="U344" s="3"/>
      <c r="X344" t="s">
        <v>119</v>
      </c>
      <c r="Y344" s="47">
        <f>_xlfn.STDEV.P(Y329:Y340)</f>
        <v>7.603590753413175</v>
      </c>
      <c r="Z344" s="47">
        <f t="shared" ref="Z344:AA344" si="121">_xlfn.STDEV.P(Z329:Z340)</f>
        <v>5.0791286502686734</v>
      </c>
      <c r="AA344" s="47">
        <f t="shared" si="121"/>
        <v>8.5216072985393083</v>
      </c>
    </row>
    <row r="345" spans="2:28" x14ac:dyDescent="0.25">
      <c r="B345" s="8" t="s">
        <v>66</v>
      </c>
      <c r="C345" s="8" t="s">
        <v>66</v>
      </c>
      <c r="D345" s="3">
        <v>8.44</v>
      </c>
      <c r="E345" s="3">
        <v>44.4</v>
      </c>
      <c r="F345" s="3">
        <v>4.8399999999999999E-2</v>
      </c>
      <c r="G345" s="3">
        <v>6.9699999999999998E-2</v>
      </c>
      <c r="H345" s="3">
        <v>2.7400000000000001E-2</v>
      </c>
      <c r="I345" s="8" t="s">
        <v>66</v>
      </c>
      <c r="J345" s="3">
        <v>0.17269999999999999</v>
      </c>
      <c r="K345" s="3">
        <v>0</v>
      </c>
      <c r="L345" s="8" t="s">
        <v>66</v>
      </c>
      <c r="M345" s="3">
        <v>3.32E-2</v>
      </c>
      <c r="N345" s="3">
        <v>2.9399999999999999E-2</v>
      </c>
      <c r="O345" s="3">
        <v>55.370800000000003</v>
      </c>
      <c r="P345" t="s">
        <v>54</v>
      </c>
      <c r="R345" s="3">
        <v>42.775244310776934</v>
      </c>
      <c r="S345" s="3">
        <v>6.2624799999999992</v>
      </c>
      <c r="T345" s="3">
        <v>36.851999999999997</v>
      </c>
      <c r="U345" s="3"/>
    </row>
    <row r="346" spans="2:28" x14ac:dyDescent="0.25">
      <c r="B346" s="8" t="s">
        <v>66</v>
      </c>
      <c r="C346" s="8" t="s">
        <v>66</v>
      </c>
      <c r="D346" s="3">
        <v>8.2100000000000009</v>
      </c>
      <c r="E346" s="3">
        <v>46.84</v>
      </c>
      <c r="F346" s="3">
        <v>3.9800000000000002E-2</v>
      </c>
      <c r="G346" s="3">
        <v>0.1661</v>
      </c>
      <c r="H346" s="3">
        <v>7.5399999999999995E-2</v>
      </c>
      <c r="I346" s="8" t="s">
        <v>66</v>
      </c>
      <c r="J346" s="3">
        <v>0.22189999999999999</v>
      </c>
      <c r="K346" s="3">
        <v>1.61E-2</v>
      </c>
      <c r="L346" s="8" t="s">
        <v>66</v>
      </c>
      <c r="M346" s="3">
        <v>0</v>
      </c>
      <c r="N346" s="3">
        <v>0</v>
      </c>
      <c r="O346" s="3">
        <v>57.379399999999997</v>
      </c>
      <c r="P346" t="s">
        <v>54</v>
      </c>
      <c r="R346" s="3">
        <v>44.350508822055147</v>
      </c>
      <c r="S346" s="3">
        <v>6.0918200000000002</v>
      </c>
      <c r="T346" s="3">
        <v>38.877200000000002</v>
      </c>
      <c r="U346" s="3"/>
    </row>
    <row r="347" spans="2:28" x14ac:dyDescent="0.25">
      <c r="B347" s="8" t="s">
        <v>66</v>
      </c>
      <c r="C347" s="8" t="s">
        <v>66</v>
      </c>
      <c r="D347" s="3">
        <v>8.2200000000000006</v>
      </c>
      <c r="E347" s="3">
        <v>46.48</v>
      </c>
      <c r="F347" s="3">
        <v>1.5699999999999999E-2</v>
      </c>
      <c r="G347" s="3">
        <v>0.12670000000000001</v>
      </c>
      <c r="H347" s="3">
        <v>3.49E-2</v>
      </c>
      <c r="I347" s="8" t="s">
        <v>66</v>
      </c>
      <c r="J347" s="3">
        <v>8.72E-2</v>
      </c>
      <c r="K347" s="3">
        <v>1.2999999999999999E-2</v>
      </c>
      <c r="L347" s="8" t="s">
        <v>66</v>
      </c>
      <c r="M347" s="3">
        <v>0</v>
      </c>
      <c r="N347" s="3">
        <v>2E-3</v>
      </c>
      <c r="O347" s="3">
        <v>57.259599999999999</v>
      </c>
      <c r="P347" t="s">
        <v>54</v>
      </c>
      <c r="R347" s="3">
        <v>44.091342456140339</v>
      </c>
      <c r="S347" s="3">
        <v>6.09924</v>
      </c>
      <c r="T347" s="3">
        <v>38.578399999999995</v>
      </c>
      <c r="U347" s="3"/>
    </row>
    <row r="348" spans="2:28" x14ac:dyDescent="0.25">
      <c r="B348" s="8" t="s">
        <v>66</v>
      </c>
      <c r="C348" s="8" t="s">
        <v>66</v>
      </c>
      <c r="D348" s="3">
        <v>3.77</v>
      </c>
      <c r="E348" s="3">
        <v>43.54</v>
      </c>
      <c r="F348" s="3">
        <v>6.7699999999999996E-2</v>
      </c>
      <c r="G348" s="3">
        <v>0.13850000000000001</v>
      </c>
      <c r="H348" s="3">
        <v>7.9600000000000004E-2</v>
      </c>
      <c r="I348" s="8" t="s">
        <v>66</v>
      </c>
      <c r="J348" s="3">
        <v>9.0800000000000006E-2</v>
      </c>
      <c r="K348" s="3">
        <v>2.63E-2</v>
      </c>
      <c r="L348" s="8" t="s">
        <v>66</v>
      </c>
      <c r="M348" s="3">
        <v>0.12909999999999999</v>
      </c>
      <c r="N348" s="3">
        <v>2.87E-2</v>
      </c>
      <c r="O348" s="3">
        <v>50.470799999999997</v>
      </c>
      <c r="P348" t="s">
        <v>54</v>
      </c>
      <c r="R348" s="3">
        <v>36.910003859649123</v>
      </c>
      <c r="S348" s="3">
        <v>2.7973400000000002</v>
      </c>
      <c r="T348" s="3">
        <v>36.138199999999998</v>
      </c>
      <c r="U348" s="3"/>
    </row>
    <row r="354" spans="21:23" x14ac:dyDescent="0.25">
      <c r="U354" s="3"/>
      <c r="V354" s="3"/>
      <c r="W354" s="3"/>
    </row>
    <row r="355" spans="21:23" x14ac:dyDescent="0.25">
      <c r="U355" s="3"/>
      <c r="V355" s="3"/>
      <c r="W355" s="3"/>
    </row>
    <row r="356" spans="21:23" x14ac:dyDescent="0.25">
      <c r="U356" s="3"/>
      <c r="V356" s="3"/>
      <c r="W356" s="3"/>
    </row>
    <row r="357" spans="21:23" x14ac:dyDescent="0.25">
      <c r="U357" s="3"/>
      <c r="V357" s="3"/>
      <c r="W357" s="3"/>
    </row>
    <row r="358" spans="21:23" x14ac:dyDescent="0.25">
      <c r="U358" s="3"/>
      <c r="V358" s="3"/>
      <c r="W358" s="3"/>
    </row>
    <row r="359" spans="21:23" x14ac:dyDescent="0.25">
      <c r="U359" s="3"/>
      <c r="V359" s="3"/>
      <c r="W359" s="3"/>
    </row>
    <row r="360" spans="21:23" x14ac:dyDescent="0.25">
      <c r="U360" s="3"/>
      <c r="V360" s="3"/>
      <c r="W360" s="3"/>
    </row>
    <row r="361" spans="21:23" x14ac:dyDescent="0.25">
      <c r="U361" s="3"/>
      <c r="V361" s="3"/>
      <c r="W361" s="3"/>
    </row>
    <row r="362" spans="21:23" x14ac:dyDescent="0.25">
      <c r="U362" s="3"/>
      <c r="V362" s="3"/>
      <c r="W362" s="3"/>
    </row>
    <row r="363" spans="21:23" x14ac:dyDescent="0.25">
      <c r="U363" s="3"/>
      <c r="V363" s="3"/>
      <c r="W363" s="3"/>
    </row>
    <row r="364" spans="21:23" x14ac:dyDescent="0.25">
      <c r="U364" s="3"/>
      <c r="V364" s="3"/>
      <c r="W364" s="3"/>
    </row>
    <row r="365" spans="21:23" x14ac:dyDescent="0.25">
      <c r="U365" s="3"/>
      <c r="V365" s="3"/>
      <c r="W365" s="3"/>
    </row>
    <row r="366" spans="21:23" x14ac:dyDescent="0.25">
      <c r="V366" s="3"/>
      <c r="W366" s="3"/>
    </row>
    <row r="367" spans="21:23" x14ac:dyDescent="0.25">
      <c r="V367" s="3"/>
      <c r="W367" s="3"/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44"/>
  <sheetViews>
    <sheetView workbookViewId="0"/>
  </sheetViews>
  <sheetFormatPr defaultColWidth="9.140625" defaultRowHeight="15" x14ac:dyDescent="0.25"/>
  <cols>
    <col min="1" max="1" width="18.140625" style="15" customWidth="1"/>
    <col min="2" max="3" width="9.140625" style="15"/>
    <col min="4" max="4" width="21" style="15" customWidth="1"/>
    <col min="5" max="5" width="9.140625" style="15" customWidth="1"/>
    <col min="6" max="6" width="18.42578125" style="15" customWidth="1"/>
    <col min="7" max="7" width="9.140625" style="15"/>
    <col min="8" max="9" width="22.140625" style="15" customWidth="1"/>
    <col min="10" max="10" width="32.28515625" style="15" customWidth="1"/>
    <col min="11" max="11" width="15.140625" style="15" customWidth="1"/>
    <col min="12" max="12" width="11" style="15" customWidth="1"/>
    <col min="13" max="13" width="25.140625" style="15" customWidth="1"/>
    <col min="14" max="14" width="19" style="15" customWidth="1"/>
    <col min="15" max="15" width="15.28515625" style="15" customWidth="1"/>
    <col min="16" max="16" width="17.85546875" style="15" customWidth="1"/>
    <col min="17" max="17" width="17.7109375" style="15" customWidth="1"/>
    <col min="18" max="18" width="18.7109375" style="15" customWidth="1"/>
    <col min="19" max="19" width="17.28515625" style="15" customWidth="1"/>
    <col min="20" max="20" width="14.28515625" style="15" customWidth="1"/>
    <col min="21" max="21" width="16" style="15" customWidth="1"/>
    <col min="22" max="22" width="9.140625" style="15"/>
    <col min="24" max="16384" width="9.140625" style="15"/>
  </cols>
  <sheetData>
    <row r="1" spans="1:23" s="51" customFormat="1" ht="29.1" customHeight="1" x14ac:dyDescent="0.35">
      <c r="A1" s="51" t="s">
        <v>134</v>
      </c>
      <c r="W1" s="52"/>
    </row>
    <row r="2" spans="1:23" s="49" customFormat="1" ht="21" customHeight="1" x14ac:dyDescent="0.25">
      <c r="W2" s="50"/>
    </row>
    <row r="3" spans="1:23" s="91" customFormat="1" ht="20.25" x14ac:dyDescent="0.25">
      <c r="A3" s="93" t="s">
        <v>135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W3" s="92"/>
    </row>
    <row r="4" spans="1:23" ht="20.25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</row>
    <row r="5" spans="1:23" ht="20.25" x14ac:dyDescent="0.25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</row>
    <row r="6" spans="1:23" ht="20.25" x14ac:dyDescent="0.3">
      <c r="A6" s="44" t="s">
        <v>116</v>
      </c>
      <c r="B6" s="19"/>
      <c r="C6" s="19"/>
      <c r="D6" s="19"/>
      <c r="E6" s="19"/>
      <c r="F6" s="19"/>
      <c r="G6" s="85" t="s">
        <v>109</v>
      </c>
      <c r="H6" s="56"/>
      <c r="I6" s="56"/>
      <c r="J6" s="56"/>
      <c r="K6" s="56"/>
      <c r="L6" s="56"/>
      <c r="M6" s="56"/>
      <c r="N6" s="45" t="s">
        <v>108</v>
      </c>
      <c r="O6" s="34"/>
      <c r="P6" s="34"/>
      <c r="Q6" s="34"/>
      <c r="R6" s="34"/>
      <c r="S6" s="34"/>
      <c r="T6" s="34"/>
      <c r="U6" s="34"/>
    </row>
    <row r="7" spans="1:23" ht="18.75" thickBot="1" x14ac:dyDescent="0.3">
      <c r="A7" s="19"/>
      <c r="B7" s="19"/>
      <c r="C7" s="19"/>
      <c r="D7" s="19"/>
      <c r="E7" s="19"/>
      <c r="F7" s="19"/>
      <c r="G7" s="86" t="s">
        <v>132</v>
      </c>
      <c r="H7" s="56"/>
      <c r="I7" s="56"/>
      <c r="J7" s="56"/>
      <c r="K7" s="56"/>
      <c r="L7" s="56"/>
      <c r="M7" s="56"/>
      <c r="N7" s="34"/>
      <c r="O7" s="34"/>
      <c r="P7" s="34"/>
      <c r="Q7" s="34"/>
      <c r="R7" s="34"/>
      <c r="S7" s="34"/>
      <c r="T7" s="34"/>
      <c r="U7" s="34"/>
    </row>
    <row r="8" spans="1:23" ht="18" x14ac:dyDescent="0.25">
      <c r="A8" s="54" t="s">
        <v>110</v>
      </c>
      <c r="B8" s="18"/>
      <c r="C8" s="19"/>
      <c r="D8" s="18"/>
      <c r="E8" s="18"/>
      <c r="F8" s="18"/>
      <c r="G8" s="82"/>
      <c r="H8" s="83"/>
      <c r="I8" s="83"/>
      <c r="J8" s="83"/>
      <c r="K8" s="83"/>
      <c r="L8" s="83"/>
      <c r="M8" s="84"/>
      <c r="N8" s="28"/>
      <c r="O8" s="28"/>
      <c r="P8" s="28"/>
      <c r="Q8" s="28"/>
      <c r="R8" s="28"/>
      <c r="S8" s="28"/>
      <c r="T8" s="28"/>
      <c r="U8" s="28"/>
      <c r="V8" s="9"/>
    </row>
    <row r="9" spans="1:23" x14ac:dyDescent="0.25">
      <c r="A9" s="17" t="s">
        <v>74</v>
      </c>
      <c r="B9" s="18"/>
      <c r="C9" s="19"/>
      <c r="D9" s="18"/>
      <c r="E9" s="18"/>
      <c r="F9" s="18"/>
      <c r="G9" s="74"/>
      <c r="H9" s="57"/>
      <c r="I9" s="57"/>
      <c r="J9" s="57"/>
      <c r="K9" s="57"/>
      <c r="L9" s="57"/>
      <c r="M9" s="75"/>
      <c r="N9" s="28"/>
      <c r="O9" s="28"/>
      <c r="P9" s="28"/>
      <c r="Q9" s="28"/>
      <c r="R9" s="28"/>
      <c r="S9" s="28"/>
      <c r="T9" s="28"/>
      <c r="U9" s="28"/>
      <c r="V9" s="9"/>
    </row>
    <row r="10" spans="1:23" x14ac:dyDescent="0.25">
      <c r="A10" s="18"/>
      <c r="B10" s="18"/>
      <c r="C10" s="19"/>
      <c r="D10" s="20"/>
      <c r="E10" s="20"/>
      <c r="F10" s="20"/>
      <c r="G10" s="74"/>
      <c r="H10" s="57"/>
      <c r="I10" s="57"/>
      <c r="J10" s="57"/>
      <c r="K10" s="56"/>
      <c r="L10" s="56"/>
      <c r="M10" s="75"/>
      <c r="N10" s="28"/>
      <c r="O10" s="29" t="s">
        <v>85</v>
      </c>
      <c r="P10" s="28"/>
      <c r="Q10" s="28"/>
      <c r="R10" s="28"/>
      <c r="S10" s="28"/>
      <c r="T10" s="29"/>
      <c r="U10" s="28"/>
      <c r="V10" s="9"/>
    </row>
    <row r="11" spans="1:23" ht="30" x14ac:dyDescent="0.25">
      <c r="A11" s="18"/>
      <c r="B11" s="21" t="s">
        <v>16</v>
      </c>
      <c r="C11" s="21" t="s">
        <v>15</v>
      </c>
      <c r="D11" s="17" t="s">
        <v>105</v>
      </c>
      <c r="E11" s="17" t="s">
        <v>125</v>
      </c>
      <c r="F11" s="17"/>
      <c r="G11" s="76"/>
      <c r="H11" s="58" t="s">
        <v>117</v>
      </c>
      <c r="I11" s="59" t="s">
        <v>125</v>
      </c>
      <c r="J11" s="58" t="s">
        <v>118</v>
      </c>
      <c r="K11" s="56"/>
      <c r="L11" s="60" t="s">
        <v>91</v>
      </c>
      <c r="M11" s="77"/>
      <c r="N11" s="30"/>
      <c r="O11" s="30" t="s">
        <v>48</v>
      </c>
      <c r="P11" s="31" t="s">
        <v>51</v>
      </c>
      <c r="Q11" s="32" t="s">
        <v>46</v>
      </c>
      <c r="R11" s="32" t="s">
        <v>49</v>
      </c>
      <c r="S11" s="32" t="s">
        <v>47</v>
      </c>
      <c r="T11" s="30" t="s">
        <v>45</v>
      </c>
      <c r="U11" s="30" t="s">
        <v>50</v>
      </c>
    </row>
    <row r="12" spans="1:23" x14ac:dyDescent="0.25">
      <c r="A12" s="18" t="s">
        <v>1</v>
      </c>
      <c r="B12" s="23">
        <v>42.287999999999997</v>
      </c>
      <c r="C12" s="23">
        <v>40.436</v>
      </c>
      <c r="D12" s="23">
        <f t="shared" ref="D12:D22" si="0">B12*(1-$C$26)+C12*$C$26</f>
        <v>42.01019999999999</v>
      </c>
      <c r="E12" s="23">
        <f>D12*100/$D$23</f>
        <v>49.434261627053651</v>
      </c>
      <c r="F12" s="23"/>
      <c r="G12" s="74" t="s">
        <v>1</v>
      </c>
      <c r="H12" s="61">
        <f t="shared" ref="H12:H22" si="1">O12*O$26+P12*$P$26+Q12*Q$26+R12*R$26+S12*S$26+U12*$U$26+T12*$T$26</f>
        <v>47.996697166666671</v>
      </c>
      <c r="I12" s="61">
        <f>H12*100/$H$23</f>
        <v>50.961703566733988</v>
      </c>
      <c r="J12" s="61">
        <f>E12-I12</f>
        <v>-1.5274419396803367</v>
      </c>
      <c r="K12" s="56"/>
      <c r="L12" s="62">
        <f>SQRT(((E12-I12)/E12*100)^2)</f>
        <v>3.0898447542390741</v>
      </c>
      <c r="M12" s="78"/>
      <c r="N12" s="28" t="s">
        <v>1</v>
      </c>
      <c r="O12" s="33">
        <v>66.914000000000016</v>
      </c>
      <c r="P12" s="33">
        <v>56.303999999999995</v>
      </c>
      <c r="Q12" s="33">
        <v>54.29</v>
      </c>
      <c r="R12" s="33">
        <v>39.565999999999995</v>
      </c>
      <c r="S12" s="33">
        <v>49.258333333333326</v>
      </c>
      <c r="T12" s="33">
        <v>43.58</v>
      </c>
      <c r="U12" s="33">
        <v>0.73114999999999997</v>
      </c>
    </row>
    <row r="13" spans="1:23" x14ac:dyDescent="0.25">
      <c r="A13" s="18" t="s">
        <v>7</v>
      </c>
      <c r="B13" s="23">
        <v>0.58499999999999996</v>
      </c>
      <c r="C13" s="23">
        <v>6.0000000000000001E-3</v>
      </c>
      <c r="D13" s="23">
        <f t="shared" si="0"/>
        <v>0.49814999999999998</v>
      </c>
      <c r="E13" s="23">
        <f t="shared" ref="E13:E23" si="2">D13*100/$D$23</f>
        <v>0.58618329428369265</v>
      </c>
      <c r="F13" s="23"/>
      <c r="G13" s="74" t="s">
        <v>7</v>
      </c>
      <c r="H13" s="61">
        <f t="shared" si="1"/>
        <v>0.4682393214285715</v>
      </c>
      <c r="I13" s="61">
        <f t="shared" ref="I13:I23" si="3">H13*100/$H$23</f>
        <v>0.49716490728665585</v>
      </c>
      <c r="J13" s="61">
        <f t="shared" ref="J13:J23" si="4">E13-I13</f>
        <v>8.9018386997036791E-2</v>
      </c>
      <c r="K13" s="56"/>
      <c r="L13" s="62">
        <f t="shared" ref="L13:L23" si="5">SQRT(((E13-I13)/E13*100)^2)</f>
        <v>15.186100979867732</v>
      </c>
      <c r="M13" s="78"/>
      <c r="N13" s="28" t="s">
        <v>7</v>
      </c>
      <c r="O13" s="33">
        <v>0.22061999999999998</v>
      </c>
      <c r="P13" s="33">
        <v>8.6680000000000007E-2</v>
      </c>
      <c r="Q13" s="33">
        <v>0.25105</v>
      </c>
      <c r="R13" s="33">
        <v>0.84586000000000006</v>
      </c>
      <c r="S13" s="33">
        <v>0.96214999999999995</v>
      </c>
      <c r="T13" s="33">
        <v>0.58665714285714288</v>
      </c>
      <c r="U13" s="33">
        <v>4.0274999999999998E-2</v>
      </c>
    </row>
    <row r="14" spans="1:23" x14ac:dyDescent="0.25">
      <c r="A14" s="18" t="s">
        <v>2</v>
      </c>
      <c r="B14" s="23">
        <v>14.077</v>
      </c>
      <c r="C14" s="23">
        <v>8.2000000000000003E-2</v>
      </c>
      <c r="D14" s="23">
        <f t="shared" si="0"/>
        <v>11.977749999999999</v>
      </c>
      <c r="E14" s="23">
        <f t="shared" si="2"/>
        <v>14.094463420870218</v>
      </c>
      <c r="F14" s="23"/>
      <c r="G14" s="74" t="s">
        <v>2</v>
      </c>
      <c r="H14" s="61">
        <f t="shared" si="1"/>
        <v>13.697208452380954</v>
      </c>
      <c r="I14" s="61">
        <f t="shared" si="3"/>
        <v>14.543356481761828</v>
      </c>
      <c r="J14" s="61">
        <f t="shared" si="4"/>
        <v>-0.44889306089160996</v>
      </c>
      <c r="K14" s="56"/>
      <c r="L14" s="62">
        <f t="shared" si="5"/>
        <v>3.1848893248884993</v>
      </c>
      <c r="M14" s="78"/>
      <c r="N14" s="28" t="s">
        <v>2</v>
      </c>
      <c r="O14" s="33">
        <v>13.708000000000002</v>
      </c>
      <c r="P14" s="33">
        <v>0.60689000000000004</v>
      </c>
      <c r="Q14" s="33">
        <v>7.47</v>
      </c>
      <c r="R14" s="33">
        <v>21.576000000000001</v>
      </c>
      <c r="S14" s="33">
        <v>28.358333333333334</v>
      </c>
      <c r="T14" s="33">
        <v>12.70142857142857</v>
      </c>
      <c r="U14" s="33">
        <v>0.64190000000000003</v>
      </c>
    </row>
    <row r="15" spans="1:23" x14ac:dyDescent="0.25">
      <c r="A15" s="18" t="s">
        <v>69</v>
      </c>
      <c r="B15" s="23">
        <v>4.6494000046494008</v>
      </c>
      <c r="C15" s="23">
        <v>10.066510066510066</v>
      </c>
      <c r="D15" s="23">
        <f t="shared" si="0"/>
        <v>5.4619665139285001</v>
      </c>
      <c r="E15" s="23">
        <f t="shared" si="2"/>
        <v>6.4272077173578737</v>
      </c>
      <c r="F15" s="23"/>
      <c r="G15" s="74" t="s">
        <v>69</v>
      </c>
      <c r="H15" s="61">
        <f t="shared" si="1"/>
        <v>3.6514472380952383</v>
      </c>
      <c r="I15" s="61">
        <f t="shared" si="3"/>
        <v>3.8770161849097593</v>
      </c>
      <c r="J15" s="61">
        <f t="shared" si="4"/>
        <v>2.5501915324481144</v>
      </c>
      <c r="K15" s="56"/>
      <c r="L15" s="62">
        <f t="shared" si="5"/>
        <v>39.678063081123803</v>
      </c>
      <c r="M15" s="78"/>
      <c r="N15" s="28" t="s">
        <v>69</v>
      </c>
      <c r="O15" s="33">
        <v>0.33242000000000005</v>
      </c>
      <c r="P15" s="33">
        <v>4.9109999999999996</v>
      </c>
      <c r="Q15" s="33">
        <v>1.5936166666666667</v>
      </c>
      <c r="R15" s="33">
        <v>11.754</v>
      </c>
      <c r="S15" s="33">
        <v>1.0448</v>
      </c>
      <c r="T15" s="33">
        <v>1.1317571428571429</v>
      </c>
      <c r="U15" s="33">
        <v>2.7925</v>
      </c>
    </row>
    <row r="16" spans="1:23" x14ac:dyDescent="0.25">
      <c r="A16" s="18" t="s">
        <v>11</v>
      </c>
      <c r="B16" s="23">
        <v>1.625</v>
      </c>
      <c r="C16" s="23">
        <v>0.13300000000000001</v>
      </c>
      <c r="D16" s="23">
        <f t="shared" si="0"/>
        <v>1.4011999999999998</v>
      </c>
      <c r="E16" s="23">
        <f t="shared" si="2"/>
        <v>1.648820700492442</v>
      </c>
      <c r="F16" s="23"/>
      <c r="G16" s="74" t="s">
        <v>11</v>
      </c>
      <c r="H16" s="61">
        <f t="shared" si="1"/>
        <v>1.9787904761904762</v>
      </c>
      <c r="I16" s="61">
        <f t="shared" si="3"/>
        <v>2.1010306879684584</v>
      </c>
      <c r="J16" s="61">
        <f t="shared" si="4"/>
        <v>-0.45220998747601637</v>
      </c>
      <c r="K16" s="56"/>
      <c r="L16" s="62">
        <f t="shared" si="5"/>
        <v>27.426268201324618</v>
      </c>
      <c r="M16" s="78"/>
      <c r="N16" s="28" t="s">
        <v>11</v>
      </c>
      <c r="O16" s="33">
        <v>0.10349999999999999</v>
      </c>
      <c r="P16" s="33">
        <v>0.20432999999999998</v>
      </c>
      <c r="Q16" s="33">
        <v>0.76508333333333323</v>
      </c>
      <c r="R16" s="33">
        <v>7.702</v>
      </c>
      <c r="S16" s="33">
        <v>7.9450000000000007E-2</v>
      </c>
      <c r="T16" s="33">
        <v>0.10121428571428571</v>
      </c>
      <c r="U16" s="33">
        <v>1.3896000000000002</v>
      </c>
    </row>
    <row r="17" spans="1:22" x14ac:dyDescent="0.25">
      <c r="A17" s="18" t="s">
        <v>4</v>
      </c>
      <c r="B17" s="23">
        <v>3.0070000000000001</v>
      </c>
      <c r="C17" s="23">
        <v>49.075000000000003</v>
      </c>
      <c r="D17" s="23">
        <f t="shared" si="0"/>
        <v>9.9172000000000011</v>
      </c>
      <c r="E17" s="23">
        <f t="shared" si="2"/>
        <v>11.669772088869292</v>
      </c>
      <c r="F17" s="23"/>
      <c r="G17" s="74" t="s">
        <v>4</v>
      </c>
      <c r="H17" s="61">
        <f t="shared" si="1"/>
        <v>10.415059095238094</v>
      </c>
      <c r="I17" s="61">
        <f t="shared" si="3"/>
        <v>11.058451634671133</v>
      </c>
      <c r="J17" s="61">
        <f t="shared" si="4"/>
        <v>0.61132045419815917</v>
      </c>
      <c r="K17" s="56"/>
      <c r="L17" s="62">
        <f t="shared" si="5"/>
        <v>5.23849522975038</v>
      </c>
      <c r="M17" s="78"/>
      <c r="N17" s="28" t="s">
        <v>4</v>
      </c>
      <c r="O17" s="33">
        <v>0.26895999999999998</v>
      </c>
      <c r="P17" s="33">
        <v>35.636000000000003</v>
      </c>
      <c r="Q17" s="33">
        <v>14.761666666666665</v>
      </c>
      <c r="R17" s="33">
        <v>5.9700000000000006</v>
      </c>
      <c r="S17" s="33">
        <v>3.5700000000000003</v>
      </c>
      <c r="T17" s="33">
        <v>25.977142857142859</v>
      </c>
      <c r="U17" s="33">
        <v>9.1574999999999989</v>
      </c>
    </row>
    <row r="18" spans="1:22" x14ac:dyDescent="0.25">
      <c r="A18" s="18" t="s">
        <v>8</v>
      </c>
      <c r="B18" s="23">
        <v>11.157</v>
      </c>
      <c r="C18" s="23">
        <v>0.129</v>
      </c>
      <c r="D18" s="23">
        <f t="shared" si="0"/>
        <v>9.5027999999999988</v>
      </c>
      <c r="E18" s="23">
        <f t="shared" si="2"/>
        <v>11.182139132628874</v>
      </c>
      <c r="F18" s="23"/>
      <c r="G18" s="74" t="s">
        <v>8</v>
      </c>
      <c r="H18" s="61">
        <f t="shared" si="1"/>
        <v>11.983627809523808</v>
      </c>
      <c r="I18" s="61">
        <f t="shared" si="3"/>
        <v>12.723919022227065</v>
      </c>
      <c r="J18" s="61">
        <f t="shared" si="4"/>
        <v>-1.5417798895981907</v>
      </c>
      <c r="K18" s="56"/>
      <c r="L18" s="62">
        <f t="shared" si="5"/>
        <v>13.787879683050633</v>
      </c>
      <c r="M18" s="78"/>
      <c r="N18" s="28" t="s">
        <v>8</v>
      </c>
      <c r="O18" s="33">
        <v>1.9739999999999998</v>
      </c>
      <c r="P18" s="33">
        <v>0.28666999999999992</v>
      </c>
      <c r="Q18" s="33">
        <v>15.744999999999999</v>
      </c>
      <c r="R18" s="33">
        <v>11.72</v>
      </c>
      <c r="S18" s="33">
        <v>9.9383333333333324E-2</v>
      </c>
      <c r="T18" s="33">
        <v>0.60491428571428574</v>
      </c>
      <c r="U18" s="33">
        <v>44.384999999999998</v>
      </c>
    </row>
    <row r="19" spans="1:22" x14ac:dyDescent="0.25">
      <c r="A19" s="18" t="s">
        <v>3</v>
      </c>
      <c r="B19" s="23">
        <v>1.7779999999999998</v>
      </c>
      <c r="C19" s="23">
        <v>2.5000000000000001E-2</v>
      </c>
      <c r="D19" s="23">
        <f t="shared" si="0"/>
        <v>1.5150499999999998</v>
      </c>
      <c r="E19" s="23">
        <f t="shared" si="2"/>
        <v>1.7827903242085885</v>
      </c>
      <c r="F19" s="23"/>
      <c r="G19" s="74" t="s">
        <v>3</v>
      </c>
      <c r="H19" s="61">
        <f t="shared" si="1"/>
        <v>1.4361443452380953</v>
      </c>
      <c r="I19" s="61">
        <f t="shared" si="3"/>
        <v>1.5248624743265424</v>
      </c>
      <c r="J19" s="63">
        <f t="shared" si="4"/>
        <v>0.25792784988204609</v>
      </c>
      <c r="K19" s="56"/>
      <c r="L19" s="62">
        <f t="shared" si="5"/>
        <v>14.467649189006268</v>
      </c>
      <c r="M19" s="78"/>
      <c r="N19" s="28" t="s">
        <v>3</v>
      </c>
      <c r="O19" s="33">
        <v>1.4338200000000001</v>
      </c>
      <c r="P19" s="33">
        <v>3.9420000000000004E-2</v>
      </c>
      <c r="Q19" s="33">
        <v>2.9433333333333334</v>
      </c>
      <c r="R19" s="33">
        <v>0.17097999999999997</v>
      </c>
      <c r="S19" s="33">
        <v>0.41071666666666662</v>
      </c>
      <c r="T19" s="33">
        <v>0.30124285714285709</v>
      </c>
      <c r="U19" s="33">
        <v>9.1825000000000004E-2</v>
      </c>
    </row>
    <row r="20" spans="1:22" x14ac:dyDescent="0.25">
      <c r="A20" s="18" t="s">
        <v>9</v>
      </c>
      <c r="B20" s="23">
        <v>2.5649999999999999</v>
      </c>
      <c r="C20" s="23">
        <v>1.2E-2</v>
      </c>
      <c r="D20" s="23">
        <f t="shared" si="0"/>
        <v>2.1820499999999998</v>
      </c>
      <c r="E20" s="23">
        <f t="shared" si="2"/>
        <v>2.5676628671920736</v>
      </c>
      <c r="F20" s="23"/>
      <c r="G20" s="74" t="s">
        <v>9</v>
      </c>
      <c r="H20" s="61">
        <f t="shared" si="1"/>
        <v>2.364429940476191</v>
      </c>
      <c r="I20" s="61">
        <f t="shared" si="3"/>
        <v>2.5104931139832933</v>
      </c>
      <c r="J20" s="63">
        <f t="shared" si="4"/>
        <v>5.7169753208780261E-2</v>
      </c>
      <c r="K20" s="56"/>
      <c r="L20" s="62">
        <f t="shared" si="5"/>
        <v>2.2265287993707505</v>
      </c>
      <c r="M20" s="78"/>
      <c r="N20" s="28" t="s">
        <v>9</v>
      </c>
      <c r="O20" s="33">
        <v>3.4620000000000006</v>
      </c>
      <c r="P20" s="33">
        <v>3.7389999999999993E-2</v>
      </c>
      <c r="Q20" s="33">
        <v>0.25848333333333334</v>
      </c>
      <c r="R20" s="33">
        <v>0.24193999999999999</v>
      </c>
      <c r="S20" s="33">
        <v>10.389999999999999</v>
      </c>
      <c r="T20" s="33">
        <v>8.404285714285713</v>
      </c>
      <c r="U20" s="33">
        <v>0.20337499999999997</v>
      </c>
    </row>
    <row r="21" spans="1:22" x14ac:dyDescent="0.25">
      <c r="A21" s="18" t="s">
        <v>28</v>
      </c>
      <c r="B21" s="23">
        <v>0.42354000000000003</v>
      </c>
      <c r="C21" s="23">
        <v>0</v>
      </c>
      <c r="D21" s="23">
        <f t="shared" si="0"/>
        <v>0.36000900000000002</v>
      </c>
      <c r="E21" s="23">
        <f t="shared" si="2"/>
        <v>0.42362995401340542</v>
      </c>
      <c r="F21" s="23"/>
      <c r="G21" s="74" t="s">
        <v>28</v>
      </c>
      <c r="H21" s="61">
        <f t="shared" si="1"/>
        <v>9.6765833333333343E-2</v>
      </c>
      <c r="I21" s="61">
        <f t="shared" si="3"/>
        <v>0.10274356372059087</v>
      </c>
      <c r="J21" s="63">
        <f t="shared" si="4"/>
        <v>0.32088639029281452</v>
      </c>
      <c r="K21" s="56"/>
      <c r="L21" s="62">
        <f t="shared" si="5"/>
        <v>75.746860497655064</v>
      </c>
      <c r="M21" s="78"/>
      <c r="N21" s="28" t="s">
        <v>28</v>
      </c>
      <c r="O21" s="33">
        <v>0.41376000000000002</v>
      </c>
      <c r="P21" s="33">
        <v>0</v>
      </c>
      <c r="Q21" s="33">
        <v>2.7666666666666662E-2</v>
      </c>
      <c r="R21" s="33">
        <v>2.3719999999999998E-2</v>
      </c>
      <c r="S21" s="33">
        <v>0.11963333333333336</v>
      </c>
      <c r="T21" s="33">
        <v>0.24309999999999996</v>
      </c>
      <c r="U21" s="33">
        <v>0.24015</v>
      </c>
    </row>
    <row r="22" spans="1:22" x14ac:dyDescent="0.25">
      <c r="A22" s="18" t="s">
        <v>39</v>
      </c>
      <c r="B22" s="23">
        <v>0.18302999999999997</v>
      </c>
      <c r="C22" s="23">
        <v>0</v>
      </c>
      <c r="D22" s="23">
        <f t="shared" si="0"/>
        <v>0.15557549999999998</v>
      </c>
      <c r="E22" s="23">
        <f t="shared" si="2"/>
        <v>0.18306887302987576</v>
      </c>
      <c r="F22" s="23"/>
      <c r="G22" s="74" t="s">
        <v>39</v>
      </c>
      <c r="H22" s="61">
        <f t="shared" si="1"/>
        <v>9.3483404761904781E-2</v>
      </c>
      <c r="I22" s="61">
        <f t="shared" si="3"/>
        <v>9.9258362410691275E-2</v>
      </c>
      <c r="J22" s="63">
        <f t="shared" si="4"/>
        <v>8.3810510619184486E-2</v>
      </c>
      <c r="K22" s="56"/>
      <c r="L22" s="62">
        <f t="shared" si="5"/>
        <v>45.780863361466757</v>
      </c>
      <c r="M22" s="78"/>
      <c r="N22" s="28" t="s">
        <v>39</v>
      </c>
      <c r="O22" s="33">
        <v>0.16325999999999999</v>
      </c>
      <c r="P22" s="33">
        <v>0</v>
      </c>
      <c r="Q22" s="33">
        <v>3.1966666666666664E-2</v>
      </c>
      <c r="R22" s="33">
        <v>0</v>
      </c>
      <c r="S22" s="33">
        <v>0.30468333333333336</v>
      </c>
      <c r="T22" s="33">
        <v>1.0299571428571428</v>
      </c>
      <c r="U22" s="33">
        <v>3.2500000000000001E-2</v>
      </c>
    </row>
    <row r="23" spans="1:22" x14ac:dyDescent="0.25">
      <c r="A23" s="18" t="s">
        <v>0</v>
      </c>
      <c r="B23" s="23">
        <f>SUM(B12:B22)</f>
        <v>82.337970004649407</v>
      </c>
      <c r="C23" s="23">
        <f>SUM(C12:C22)</f>
        <v>99.964510066510073</v>
      </c>
      <c r="D23" s="23">
        <f>SUM(D12:D22)</f>
        <v>84.981951013928494</v>
      </c>
      <c r="E23" s="23">
        <f t="shared" si="2"/>
        <v>100.00000000000001</v>
      </c>
      <c r="F23" s="23"/>
      <c r="G23" s="74" t="s">
        <v>0</v>
      </c>
      <c r="H23" s="61">
        <f>SUM(H12:H22)</f>
        <v>94.181893083333335</v>
      </c>
      <c r="I23" s="61">
        <f t="shared" si="3"/>
        <v>100.00000000000001</v>
      </c>
      <c r="J23" s="61">
        <f t="shared" si="4"/>
        <v>0</v>
      </c>
      <c r="K23" s="56"/>
      <c r="L23" s="62">
        <f t="shared" si="5"/>
        <v>0</v>
      </c>
      <c r="M23" s="75"/>
      <c r="N23" s="28" t="s">
        <v>0</v>
      </c>
      <c r="O23" s="33">
        <f>SUM(O12:O22)</f>
        <v>88.994340000000008</v>
      </c>
      <c r="P23" s="33">
        <v>98.112380000000002</v>
      </c>
      <c r="Q23" s="33">
        <f>SUM(Q12:Q22)</f>
        <v>98.137866666666653</v>
      </c>
      <c r="R23" s="33">
        <f>SUM(R12:R22)</f>
        <v>99.570499999999996</v>
      </c>
      <c r="S23" s="33">
        <f>SUM(S12:S22)</f>
        <v>94.597483333333315</v>
      </c>
      <c r="T23" s="33">
        <f>SUM(T12:T22)</f>
        <v>94.661699999999996</v>
      </c>
      <c r="U23" s="33">
        <f>SUM(U12:U22)</f>
        <v>59.705774999999996</v>
      </c>
      <c r="V23" s="11"/>
    </row>
    <row r="24" spans="1:22" x14ac:dyDescent="0.25">
      <c r="A24" s="18"/>
      <c r="B24" s="19"/>
      <c r="C24" s="23"/>
      <c r="D24" s="19"/>
      <c r="E24" s="19"/>
      <c r="F24" s="19"/>
      <c r="G24" s="74"/>
      <c r="H24" s="57"/>
      <c r="I24" s="57"/>
      <c r="J24" s="57"/>
      <c r="K24" s="64" t="s">
        <v>131</v>
      </c>
      <c r="L24" s="56"/>
      <c r="M24" s="77" t="s">
        <v>120</v>
      </c>
      <c r="N24" s="28" t="s">
        <v>90</v>
      </c>
      <c r="O24" s="33">
        <f>O21/O22</f>
        <v>2.5343623667769206</v>
      </c>
      <c r="P24" s="34"/>
      <c r="Q24" s="28"/>
      <c r="R24" s="28"/>
      <c r="S24" s="33">
        <f>S21/S22</f>
        <v>0.39264810458946453</v>
      </c>
      <c r="T24" s="33">
        <f>T21/T22</f>
        <v>0.2360292383871728</v>
      </c>
      <c r="U24" s="33"/>
      <c r="V24" s="9"/>
    </row>
    <row r="25" spans="1:22" x14ac:dyDescent="0.25">
      <c r="A25" s="18"/>
      <c r="B25" s="21" t="s">
        <v>16</v>
      </c>
      <c r="C25" s="21" t="s">
        <v>15</v>
      </c>
      <c r="D25" s="17" t="s">
        <v>105</v>
      </c>
      <c r="E25" s="17"/>
      <c r="F25" s="17"/>
      <c r="G25" s="72"/>
      <c r="H25" s="65" t="s">
        <v>70</v>
      </c>
      <c r="I25" s="65"/>
      <c r="J25" s="66">
        <f>CORREL(E12:E22,H12:H22)</f>
        <v>0.99787301294482889</v>
      </c>
      <c r="K25" s="56" t="s">
        <v>106</v>
      </c>
      <c r="L25" s="62">
        <f>J21/J22</f>
        <v>3.828712985067563</v>
      </c>
      <c r="M25" s="78">
        <f>SQRT(('Tables S2 to S12 Analyses'!T26*100/'Tables S13 to S18 Mass balances'!D21)^2+('Tables S2 to S12 Analyses'!U26*100/'Tables S13 to S18 Mass balances'!D22)^2)/100*L25</f>
        <v>3.2200962571266847</v>
      </c>
      <c r="N25" s="35"/>
      <c r="O25" s="30" t="s">
        <v>48</v>
      </c>
      <c r="P25" s="30" t="s">
        <v>51</v>
      </c>
      <c r="Q25" s="36" t="s">
        <v>46</v>
      </c>
      <c r="R25" s="30" t="s">
        <v>49</v>
      </c>
      <c r="S25" s="32" t="s">
        <v>47</v>
      </c>
      <c r="T25" s="36" t="s">
        <v>45</v>
      </c>
      <c r="U25" s="36" t="s">
        <v>50</v>
      </c>
      <c r="V25" s="9"/>
    </row>
    <row r="26" spans="1:22" x14ac:dyDescent="0.25">
      <c r="A26" s="24" t="s">
        <v>104</v>
      </c>
      <c r="B26" s="25">
        <f>D26-C26</f>
        <v>0.85</v>
      </c>
      <c r="C26" s="23">
        <v>0.15</v>
      </c>
      <c r="D26" s="23">
        <v>1</v>
      </c>
      <c r="E26" s="23"/>
      <c r="F26" s="23"/>
      <c r="G26" s="72"/>
      <c r="H26" s="65" t="s">
        <v>71</v>
      </c>
      <c r="I26" s="65"/>
      <c r="J26" s="66">
        <f>J25*J25</f>
        <v>0.99575054996359058</v>
      </c>
      <c r="K26" s="56" t="s">
        <v>107</v>
      </c>
      <c r="L26" s="62">
        <f>J20/J19*1.12</f>
        <v>0.24824819662985501</v>
      </c>
      <c r="M26" s="78">
        <f>SQRT((1.12*SQRT(('Tables S2 to S12 Analyses'!V26*100/'Tables S13 to S18 Mass balances'!D19)^2+('Tables S2 to S12 Analyses'!W26*100/'Tables S13 to S18 Mass balances'!D20)^2)/100*L26)^2)</f>
        <v>0.14916160375650439</v>
      </c>
      <c r="N26" s="36" t="s">
        <v>104</v>
      </c>
      <c r="O26" s="33">
        <v>0.1</v>
      </c>
      <c r="P26" s="33">
        <v>0.05</v>
      </c>
      <c r="Q26" s="33">
        <v>0.4</v>
      </c>
      <c r="R26" s="33">
        <v>0.2</v>
      </c>
      <c r="S26" s="33">
        <v>0.17</v>
      </c>
      <c r="T26" s="33">
        <v>0.01</v>
      </c>
      <c r="U26" s="33">
        <v>7.0000000000000007E-2</v>
      </c>
      <c r="V26" s="11"/>
    </row>
    <row r="27" spans="1:22" x14ac:dyDescent="0.25">
      <c r="A27" s="18"/>
      <c r="B27" s="18" t="s">
        <v>0</v>
      </c>
      <c r="C27" s="18">
        <f>C26*100</f>
        <v>15</v>
      </c>
      <c r="D27" s="26">
        <f>D26*100</f>
        <v>100</v>
      </c>
      <c r="E27" s="26"/>
      <c r="F27" s="26"/>
      <c r="G27" s="72"/>
      <c r="H27" s="56"/>
      <c r="I27" s="56"/>
      <c r="J27" s="57"/>
      <c r="K27" s="56" t="s">
        <v>94</v>
      </c>
      <c r="L27" s="62">
        <f>H20/H19*1.12</f>
        <v>1.8439382796819781</v>
      </c>
      <c r="M27" s="75"/>
      <c r="N27" s="34"/>
      <c r="O27" s="28">
        <f>O26*100</f>
        <v>10</v>
      </c>
      <c r="P27" s="28">
        <f>P26*100</f>
        <v>5</v>
      </c>
      <c r="Q27" s="28">
        <f t="shared" ref="Q27:U27" si="6">Q26*100</f>
        <v>40</v>
      </c>
      <c r="R27" s="28">
        <f t="shared" si="6"/>
        <v>20</v>
      </c>
      <c r="S27" s="28">
        <f t="shared" si="6"/>
        <v>17</v>
      </c>
      <c r="T27" s="28">
        <f t="shared" si="6"/>
        <v>1</v>
      </c>
      <c r="U27" s="28">
        <f t="shared" si="6"/>
        <v>7.0000000000000009</v>
      </c>
      <c r="V27" s="9"/>
    </row>
    <row r="28" spans="1:22" x14ac:dyDescent="0.25">
      <c r="A28" s="18"/>
      <c r="B28" s="19"/>
      <c r="C28" s="23"/>
      <c r="D28" s="19"/>
      <c r="E28" s="19"/>
      <c r="F28" s="19"/>
      <c r="G28" s="72"/>
      <c r="H28" s="56"/>
      <c r="I28" s="56"/>
      <c r="J28" s="56"/>
      <c r="K28" s="56"/>
      <c r="L28" s="56"/>
      <c r="M28" s="73"/>
      <c r="N28" s="34"/>
      <c r="O28" s="28" t="s">
        <v>0</v>
      </c>
      <c r="P28" s="37">
        <f>SUM(O27:U27)</f>
        <v>100</v>
      </c>
      <c r="Q28" s="38" t="s">
        <v>72</v>
      </c>
      <c r="R28" s="34"/>
      <c r="S28" s="34"/>
      <c r="T28" s="34"/>
      <c r="U28" s="33"/>
      <c r="V28" s="9"/>
    </row>
    <row r="29" spans="1:22" ht="15.75" thickBot="1" x14ac:dyDescent="0.3">
      <c r="A29" s="18"/>
      <c r="B29" s="19"/>
      <c r="C29" s="23"/>
      <c r="D29" s="19"/>
      <c r="E29" s="19"/>
      <c r="F29" s="19"/>
      <c r="G29" s="79"/>
      <c r="H29" s="80"/>
      <c r="I29" s="80"/>
      <c r="J29" s="80"/>
      <c r="K29" s="80"/>
      <c r="L29" s="80"/>
      <c r="M29" s="81"/>
      <c r="N29" s="34"/>
      <c r="O29" s="28"/>
      <c r="P29" s="28"/>
      <c r="Q29" s="28"/>
      <c r="R29" s="28"/>
      <c r="S29" s="28"/>
      <c r="T29" s="28"/>
      <c r="U29" s="28"/>
      <c r="V29" s="9"/>
    </row>
    <row r="30" spans="1:22" ht="18" x14ac:dyDescent="0.25">
      <c r="A30" s="54" t="s">
        <v>111</v>
      </c>
      <c r="B30" s="19"/>
      <c r="C30" s="19"/>
      <c r="D30" s="19"/>
      <c r="E30" s="19"/>
      <c r="F30" s="19"/>
      <c r="G30" s="69"/>
      <c r="H30" s="70"/>
      <c r="I30" s="70"/>
      <c r="J30" s="70"/>
      <c r="K30" s="70"/>
      <c r="L30" s="70"/>
      <c r="M30" s="71"/>
      <c r="N30" s="34"/>
      <c r="O30" s="34"/>
      <c r="P30" s="34"/>
      <c r="Q30" s="34"/>
      <c r="R30" s="34"/>
      <c r="S30" s="34"/>
      <c r="T30" s="34"/>
      <c r="U30" s="28"/>
      <c r="V30" s="11"/>
    </row>
    <row r="31" spans="1:22" x14ac:dyDescent="0.25">
      <c r="A31" s="17" t="s">
        <v>79</v>
      </c>
      <c r="B31" s="19"/>
      <c r="C31" s="19"/>
      <c r="D31" s="19"/>
      <c r="E31" s="19"/>
      <c r="F31" s="19"/>
      <c r="G31" s="72"/>
      <c r="H31" s="56"/>
      <c r="I31" s="56"/>
      <c r="J31" s="56"/>
      <c r="K31" s="56"/>
      <c r="L31" s="56"/>
      <c r="M31" s="73"/>
      <c r="N31" s="34"/>
      <c r="O31" s="34"/>
      <c r="P31" s="34"/>
      <c r="Q31" s="34"/>
      <c r="R31" s="34"/>
      <c r="S31" s="34"/>
      <c r="T31" s="34"/>
      <c r="U31" s="34"/>
    </row>
    <row r="32" spans="1:22" x14ac:dyDescent="0.25">
      <c r="A32" s="19"/>
      <c r="B32" s="18"/>
      <c r="C32" s="19"/>
      <c r="D32" s="20"/>
      <c r="E32" s="20"/>
      <c r="F32" s="20"/>
      <c r="G32" s="74"/>
      <c r="H32" s="57"/>
      <c r="I32" s="57"/>
      <c r="J32" s="57"/>
      <c r="K32" s="56"/>
      <c r="L32" s="56"/>
      <c r="M32" s="75"/>
      <c r="N32" s="28"/>
      <c r="O32" s="29" t="s">
        <v>86</v>
      </c>
      <c r="P32" s="28"/>
      <c r="Q32" s="28"/>
      <c r="R32" s="28"/>
      <c r="S32" s="28"/>
      <c r="T32" s="29"/>
      <c r="U32" s="34"/>
    </row>
    <row r="33" spans="1:36" ht="30" x14ac:dyDescent="0.25">
      <c r="A33" s="18"/>
      <c r="B33" s="21" t="s">
        <v>16</v>
      </c>
      <c r="C33" s="21" t="s">
        <v>15</v>
      </c>
      <c r="D33" s="17" t="s">
        <v>105</v>
      </c>
      <c r="E33" s="17" t="s">
        <v>125</v>
      </c>
      <c r="F33" s="17"/>
      <c r="G33" s="76"/>
      <c r="H33" s="58" t="s">
        <v>117</v>
      </c>
      <c r="I33" s="59" t="s">
        <v>125</v>
      </c>
      <c r="J33" s="58" t="s">
        <v>118</v>
      </c>
      <c r="K33" s="56"/>
      <c r="L33" s="60" t="s">
        <v>91</v>
      </c>
      <c r="M33" s="77"/>
      <c r="N33" s="30"/>
      <c r="O33" s="30" t="s">
        <v>48</v>
      </c>
      <c r="P33" s="30" t="s">
        <v>51</v>
      </c>
      <c r="Q33" s="32" t="s">
        <v>46</v>
      </c>
      <c r="R33" s="32" t="s">
        <v>49</v>
      </c>
      <c r="S33" s="32" t="s">
        <v>47</v>
      </c>
      <c r="T33" s="38" t="s">
        <v>45</v>
      </c>
      <c r="U33" s="30" t="s">
        <v>77</v>
      </c>
      <c r="V33" s="10"/>
      <c r="AB33" s="10"/>
    </row>
    <row r="34" spans="1:36" x14ac:dyDescent="0.25">
      <c r="A34" s="18" t="s">
        <v>1</v>
      </c>
      <c r="B34" s="23">
        <v>42.287999999999997</v>
      </c>
      <c r="C34" s="23">
        <v>40.436</v>
      </c>
      <c r="D34" s="23">
        <f t="shared" ref="D34:D44" si="7">B34*(1-$C$48)+C34*$C$48</f>
        <v>41.824999999999996</v>
      </c>
      <c r="E34" s="23">
        <f>D34*100/$D$45</f>
        <v>48.216255051598331</v>
      </c>
      <c r="F34" s="23"/>
      <c r="G34" s="74" t="s">
        <v>1</v>
      </c>
      <c r="H34" s="61">
        <f t="shared" ref="H34:H44" si="8">O34*O$48+P34*$P$48+Q34*Q$48+R34*$R$48+S34*S$48+T34*T$48+U34*$U$48</f>
        <v>47.156781904761914</v>
      </c>
      <c r="I34" s="61">
        <f>H34*100/$H$45</f>
        <v>50.875776808679589</v>
      </c>
      <c r="J34" s="61">
        <f>E34-I34</f>
        <v>-2.6595217570812579</v>
      </c>
      <c r="K34" s="56"/>
      <c r="L34" s="62">
        <f>SQRT(((E34-I34)/E34*100)^2)</f>
        <v>5.5158198292986187</v>
      </c>
      <c r="M34" s="78"/>
      <c r="N34" s="28" t="s">
        <v>1</v>
      </c>
      <c r="O34" s="33">
        <v>64.312857142857155</v>
      </c>
      <c r="P34" s="33">
        <v>56.303999999999995</v>
      </c>
      <c r="Q34" s="33">
        <v>55.302500000000002</v>
      </c>
      <c r="R34" s="33">
        <v>41.2</v>
      </c>
      <c r="S34" s="33">
        <v>49.564999999999998</v>
      </c>
      <c r="T34" s="33">
        <v>42.991666666666667</v>
      </c>
      <c r="U34" s="33">
        <v>0</v>
      </c>
      <c r="V34" s="11"/>
      <c r="AB34" s="11"/>
    </row>
    <row r="35" spans="1:36" x14ac:dyDescent="0.25">
      <c r="A35" s="18" t="s">
        <v>7</v>
      </c>
      <c r="B35" s="23">
        <v>0.58499999999999996</v>
      </c>
      <c r="C35" s="23">
        <v>6.0000000000000001E-3</v>
      </c>
      <c r="D35" s="23">
        <f t="shared" si="7"/>
        <v>0.44024999999999997</v>
      </c>
      <c r="E35" s="23">
        <f t="shared" ref="E35:E45" si="9">D35*100/$D$45</f>
        <v>0.50752435831359632</v>
      </c>
      <c r="F35" s="23"/>
      <c r="G35" s="74" t="s">
        <v>7</v>
      </c>
      <c r="H35" s="61">
        <f t="shared" si="8"/>
        <v>0.36576351904761906</v>
      </c>
      <c r="I35" s="61">
        <f t="shared" ref="I35:I45" si="10">H35*100/$H$45</f>
        <v>0.39460926738821422</v>
      </c>
      <c r="J35" s="61">
        <f t="shared" ref="J35:J45" si="11">E35-I35</f>
        <v>0.1129150909253821</v>
      </c>
      <c r="K35" s="56"/>
      <c r="L35" s="62">
        <f t="shared" ref="L35:L45" si="12">SQRT(((E35-I35)/E35*100)^2)</f>
        <v>22.248211159869598</v>
      </c>
      <c r="M35" s="78"/>
      <c r="N35" s="28" t="s">
        <v>7</v>
      </c>
      <c r="O35" s="33">
        <v>0.21582857142857145</v>
      </c>
      <c r="P35" s="33">
        <v>8.6680000000000007E-2</v>
      </c>
      <c r="Q35" s="33">
        <v>0.135125</v>
      </c>
      <c r="R35" s="33">
        <v>0.66954999999999998</v>
      </c>
      <c r="S35" s="33">
        <v>0.99388333333333334</v>
      </c>
      <c r="T35" s="33">
        <v>0.78038333333333332</v>
      </c>
      <c r="U35" s="33">
        <v>0</v>
      </c>
      <c r="V35" s="11"/>
      <c r="AB35" s="11"/>
    </row>
    <row r="36" spans="1:36" x14ac:dyDescent="0.25">
      <c r="A36" s="18" t="s">
        <v>2</v>
      </c>
      <c r="B36" s="23">
        <v>14.077</v>
      </c>
      <c r="C36" s="23">
        <v>8.2000000000000003E-2</v>
      </c>
      <c r="D36" s="23">
        <f t="shared" si="7"/>
        <v>10.578250000000001</v>
      </c>
      <c r="E36" s="23">
        <f t="shared" si="9"/>
        <v>12.1947065152318</v>
      </c>
      <c r="F36" s="23"/>
      <c r="G36" s="74" t="s">
        <v>2</v>
      </c>
      <c r="H36" s="61">
        <f t="shared" si="8"/>
        <v>12.384869057142856</v>
      </c>
      <c r="I36" s="61">
        <f t="shared" si="10"/>
        <v>13.361595268066738</v>
      </c>
      <c r="J36" s="61">
        <f t="shared" si="11"/>
        <v>-1.1668887528349376</v>
      </c>
      <c r="K36" s="56"/>
      <c r="L36" s="62">
        <f t="shared" si="12"/>
        <v>9.5688137420727184</v>
      </c>
      <c r="M36" s="78"/>
      <c r="N36" s="28" t="s">
        <v>2</v>
      </c>
      <c r="O36" s="33">
        <v>12.594285714285714</v>
      </c>
      <c r="P36" s="33">
        <v>0.60689000000000004</v>
      </c>
      <c r="Q36" s="33">
        <v>6.7475000000000005</v>
      </c>
      <c r="R36" s="33">
        <v>22.392499999999998</v>
      </c>
      <c r="S36" s="33">
        <v>26.968333333333337</v>
      </c>
      <c r="T36" s="33">
        <v>13.346666666666666</v>
      </c>
      <c r="U36" s="33">
        <v>0</v>
      </c>
      <c r="V36" s="11"/>
      <c r="AB36" s="11"/>
    </row>
    <row r="37" spans="1:36" x14ac:dyDescent="0.25">
      <c r="A37" s="18" t="s">
        <v>69</v>
      </c>
      <c r="B37" s="23">
        <v>4.6494000046494008</v>
      </c>
      <c r="C37" s="23">
        <v>10.066510066510066</v>
      </c>
      <c r="D37" s="23">
        <f t="shared" si="7"/>
        <v>6.0036775201145671</v>
      </c>
      <c r="E37" s="23">
        <f t="shared" si="9"/>
        <v>6.9210961519997927</v>
      </c>
      <c r="F37" s="23"/>
      <c r="G37" s="74" t="s">
        <v>69</v>
      </c>
      <c r="H37" s="61">
        <f t="shared" si="8"/>
        <v>3.4396044404761907</v>
      </c>
      <c r="I37" s="61">
        <f t="shared" si="10"/>
        <v>3.7108670429891895</v>
      </c>
      <c r="J37" s="61">
        <f t="shared" si="11"/>
        <v>3.2102291090106032</v>
      </c>
      <c r="K37" s="56"/>
      <c r="L37" s="62">
        <f t="shared" si="12"/>
        <v>46.383246793689388</v>
      </c>
      <c r="M37" s="78"/>
      <c r="N37" s="28" t="s">
        <v>69</v>
      </c>
      <c r="O37" s="33">
        <v>0.14188571428571431</v>
      </c>
      <c r="P37" s="33">
        <v>4.9109999999999996</v>
      </c>
      <c r="Q37" s="33">
        <v>1.3133624999999998</v>
      </c>
      <c r="R37" s="33">
        <v>9.6087500000000006</v>
      </c>
      <c r="S37" s="33">
        <v>0.56556666666666666</v>
      </c>
      <c r="T37" s="33">
        <v>3.68</v>
      </c>
      <c r="U37" s="33">
        <v>0</v>
      </c>
      <c r="V37" s="11"/>
      <c r="AB37" s="11"/>
    </row>
    <row r="38" spans="1:36" x14ac:dyDescent="0.25">
      <c r="A38" s="18" t="s">
        <v>11</v>
      </c>
      <c r="B38" s="23">
        <v>1.625</v>
      </c>
      <c r="C38" s="23">
        <v>0.13300000000000001</v>
      </c>
      <c r="D38" s="23">
        <f t="shared" si="7"/>
        <v>1.252</v>
      </c>
      <c r="E38" s="23">
        <f t="shared" si="9"/>
        <v>1.4433174255732484</v>
      </c>
      <c r="F38" s="23"/>
      <c r="G38" s="74" t="s">
        <v>11</v>
      </c>
      <c r="H38" s="61">
        <f t="shared" si="8"/>
        <v>1.1477497809523809</v>
      </c>
      <c r="I38" s="61">
        <f t="shared" si="10"/>
        <v>1.2382664662290643</v>
      </c>
      <c r="J38" s="61">
        <f t="shared" si="11"/>
        <v>0.20505095934418405</v>
      </c>
      <c r="K38" s="56"/>
      <c r="L38" s="62">
        <f t="shared" si="12"/>
        <v>14.206920509030999</v>
      </c>
      <c r="M38" s="78"/>
      <c r="N38" s="28" t="s">
        <v>11</v>
      </c>
      <c r="O38" s="33">
        <v>1.8471428571428573E-2</v>
      </c>
      <c r="P38" s="33">
        <v>0.20432999999999998</v>
      </c>
      <c r="Q38" s="33">
        <v>0.40779999999999994</v>
      </c>
      <c r="R38" s="33">
        <v>4.0037500000000001</v>
      </c>
      <c r="S38" s="33">
        <v>4.0866666666666669E-2</v>
      </c>
      <c r="T38" s="33">
        <v>4.1716666666666673E-2</v>
      </c>
      <c r="U38" s="33">
        <v>0</v>
      </c>
      <c r="V38" s="11"/>
      <c r="AB38" s="11"/>
    </row>
    <row r="39" spans="1:36" x14ac:dyDescent="0.25">
      <c r="A39" s="18" t="s">
        <v>4</v>
      </c>
      <c r="B39" s="23">
        <v>3.0070000000000001</v>
      </c>
      <c r="C39" s="23">
        <v>49.075000000000003</v>
      </c>
      <c r="D39" s="23">
        <f t="shared" si="7"/>
        <v>14.524000000000001</v>
      </c>
      <c r="E39" s="23">
        <f t="shared" si="9"/>
        <v>16.743404384205959</v>
      </c>
      <c r="F39" s="23"/>
      <c r="G39" s="74" t="s">
        <v>4</v>
      </c>
      <c r="H39" s="61">
        <f t="shared" si="8"/>
        <v>15.701492343638947</v>
      </c>
      <c r="I39" s="61">
        <f t="shared" si="10"/>
        <v>16.939782312785447</v>
      </c>
      <c r="J39" s="61">
        <f t="shared" si="11"/>
        <v>-0.1963779285794871</v>
      </c>
      <c r="K39" s="56"/>
      <c r="L39" s="62">
        <f t="shared" si="12"/>
        <v>1.1728673815268433</v>
      </c>
      <c r="M39" s="78"/>
      <c r="N39" s="28" t="s">
        <v>4</v>
      </c>
      <c r="O39" s="33">
        <v>9.4671428571428587E-2</v>
      </c>
      <c r="P39" s="33">
        <v>35.636000000000003</v>
      </c>
      <c r="Q39" s="33">
        <v>14.475</v>
      </c>
      <c r="R39" s="33">
        <v>10.263749999999998</v>
      </c>
      <c r="S39" s="33">
        <v>5.5183333333333335</v>
      </c>
      <c r="T39" s="33">
        <v>23.76</v>
      </c>
      <c r="U39" s="33">
        <v>47.761194029850749</v>
      </c>
      <c r="V39" s="11"/>
      <c r="AB39" s="11"/>
    </row>
    <row r="40" spans="1:36" x14ac:dyDescent="0.25">
      <c r="A40" s="18" t="s">
        <v>8</v>
      </c>
      <c r="B40" s="23">
        <v>11.157</v>
      </c>
      <c r="C40" s="23">
        <v>0.129</v>
      </c>
      <c r="D40" s="23">
        <f t="shared" si="7"/>
        <v>8.4</v>
      </c>
      <c r="E40" s="23">
        <f t="shared" si="9"/>
        <v>9.6835993409067775</v>
      </c>
      <c r="F40" s="23"/>
      <c r="G40" s="74" t="s">
        <v>8</v>
      </c>
      <c r="H40" s="61">
        <f t="shared" si="8"/>
        <v>9.421821242857142</v>
      </c>
      <c r="I40" s="61">
        <f t="shared" si="10"/>
        <v>10.164868239969358</v>
      </c>
      <c r="J40" s="61">
        <f t="shared" si="11"/>
        <v>-0.48126889906258086</v>
      </c>
      <c r="K40" s="56"/>
      <c r="L40" s="62">
        <f t="shared" si="12"/>
        <v>4.9699381616248752</v>
      </c>
      <c r="M40" s="78"/>
      <c r="N40" s="28" t="s">
        <v>8</v>
      </c>
      <c r="O40" s="33">
        <v>1.1529142857142856</v>
      </c>
      <c r="P40" s="33">
        <v>0.28666999999999992</v>
      </c>
      <c r="Q40" s="33">
        <v>19.56625</v>
      </c>
      <c r="R40" s="33">
        <v>13.37875</v>
      </c>
      <c r="S40" s="33">
        <v>8.5600000000000009E-2</v>
      </c>
      <c r="T40" s="33">
        <v>9.0799999999999992E-2</v>
      </c>
      <c r="U40" s="33">
        <v>0</v>
      </c>
      <c r="V40" s="11"/>
      <c r="AB40" s="11"/>
    </row>
    <row r="41" spans="1:36" x14ac:dyDescent="0.25">
      <c r="A41" s="18" t="s">
        <v>3</v>
      </c>
      <c r="B41" s="23">
        <v>1.7779999999999998</v>
      </c>
      <c r="C41" s="23">
        <v>2.5000000000000001E-2</v>
      </c>
      <c r="D41" s="23">
        <f t="shared" si="7"/>
        <v>1.33975</v>
      </c>
      <c r="E41" s="23">
        <f t="shared" si="9"/>
        <v>1.5444764544023637</v>
      </c>
      <c r="F41" s="23"/>
      <c r="G41" s="74" t="s">
        <v>3</v>
      </c>
      <c r="H41" s="61">
        <f t="shared" si="8"/>
        <v>0.91023361190476182</v>
      </c>
      <c r="I41" s="61">
        <f t="shared" si="10"/>
        <v>0.98201870892187948</v>
      </c>
      <c r="J41" s="63">
        <f t="shared" si="11"/>
        <v>0.56245774548048422</v>
      </c>
      <c r="K41" s="56"/>
      <c r="L41" s="62">
        <f t="shared" si="12"/>
        <v>36.417372623406393</v>
      </c>
      <c r="M41" s="78"/>
      <c r="N41" s="28" t="s">
        <v>3</v>
      </c>
      <c r="O41" s="33">
        <v>0.88584285714285727</v>
      </c>
      <c r="P41" s="33">
        <v>3.9420000000000004E-2</v>
      </c>
      <c r="Q41" s="33">
        <v>2.4087499999999999</v>
      </c>
      <c r="R41" s="33">
        <v>0.119325</v>
      </c>
      <c r="S41" s="33">
        <v>0.18271666666666664</v>
      </c>
      <c r="T41" s="33">
        <v>0.14260000000000003</v>
      </c>
      <c r="U41" s="33">
        <v>0</v>
      </c>
      <c r="V41" s="11"/>
      <c r="AB41" s="11"/>
    </row>
    <row r="42" spans="1:36" x14ac:dyDescent="0.25">
      <c r="A42" s="18" t="s">
        <v>9</v>
      </c>
      <c r="B42" s="23">
        <v>2.5649999999999999</v>
      </c>
      <c r="C42" s="23">
        <v>1.2E-2</v>
      </c>
      <c r="D42" s="23">
        <f t="shared" si="7"/>
        <v>1.92675</v>
      </c>
      <c r="E42" s="23">
        <f t="shared" si="9"/>
        <v>2.221175598820492</v>
      </c>
      <c r="F42" s="23"/>
      <c r="G42" s="74" t="s">
        <v>9</v>
      </c>
      <c r="H42" s="61">
        <f t="shared" si="8"/>
        <v>2.0261785214285712</v>
      </c>
      <c r="I42" s="61">
        <f t="shared" si="10"/>
        <v>2.1859720291967379</v>
      </c>
      <c r="J42" s="63">
        <f t="shared" si="11"/>
        <v>3.5203569623754039E-2</v>
      </c>
      <c r="K42" s="56"/>
      <c r="L42" s="62">
        <f t="shared" si="12"/>
        <v>1.5849070934530411</v>
      </c>
      <c r="M42" s="78"/>
      <c r="N42" s="28" t="s">
        <v>9</v>
      </c>
      <c r="O42" s="33">
        <v>4.6728571428571417</v>
      </c>
      <c r="P42" s="33">
        <v>3.7389999999999993E-2</v>
      </c>
      <c r="Q42" s="33">
        <v>0.24023749999999999</v>
      </c>
      <c r="R42" s="33">
        <v>3.6549999999999999E-2</v>
      </c>
      <c r="S42" s="33">
        <v>9.951666666666668</v>
      </c>
      <c r="T42" s="33">
        <v>8.8983333333333317</v>
      </c>
      <c r="U42" s="33">
        <v>0</v>
      </c>
      <c r="V42" s="11"/>
      <c r="AB42" s="11"/>
    </row>
    <row r="43" spans="1:36" x14ac:dyDescent="0.25">
      <c r="A43" s="18" t="s">
        <v>28</v>
      </c>
      <c r="B43" s="23">
        <v>0.42354000000000003</v>
      </c>
      <c r="C43" s="23">
        <v>0</v>
      </c>
      <c r="D43" s="23">
        <f t="shared" si="7"/>
        <v>0.31765500000000002</v>
      </c>
      <c r="E43" s="23">
        <f t="shared" si="9"/>
        <v>0.36619568436139793</v>
      </c>
      <c r="F43" s="23"/>
      <c r="G43" s="74" t="s">
        <v>28</v>
      </c>
      <c r="H43" s="61">
        <f t="shared" si="8"/>
        <v>3.5781761904761906E-2</v>
      </c>
      <c r="I43" s="61">
        <f t="shared" si="10"/>
        <v>3.8603671814682369E-2</v>
      </c>
      <c r="J43" s="63">
        <f t="shared" si="11"/>
        <v>0.32759201254671555</v>
      </c>
      <c r="K43" s="56"/>
      <c r="L43" s="62">
        <f t="shared" si="12"/>
        <v>89.458184936831614</v>
      </c>
      <c r="M43" s="78"/>
      <c r="N43" s="28" t="s">
        <v>28</v>
      </c>
      <c r="O43" s="33">
        <v>0.16054285714285715</v>
      </c>
      <c r="P43" s="33">
        <v>0</v>
      </c>
      <c r="Q43" s="33">
        <v>0</v>
      </c>
      <c r="R43" s="33">
        <v>0</v>
      </c>
      <c r="S43" s="33">
        <v>5.1400000000000001E-2</v>
      </c>
      <c r="T43" s="33">
        <v>0.15176666666666669</v>
      </c>
      <c r="U43" s="33">
        <v>0</v>
      </c>
      <c r="V43" s="11"/>
      <c r="AB43" s="11"/>
    </row>
    <row r="44" spans="1:36" x14ac:dyDescent="0.25">
      <c r="A44" s="18" t="s">
        <v>39</v>
      </c>
      <c r="B44" s="23">
        <v>0.18302999999999997</v>
      </c>
      <c r="C44" s="23">
        <v>0</v>
      </c>
      <c r="D44" s="23">
        <f t="shared" si="7"/>
        <v>0.13727249999999996</v>
      </c>
      <c r="E44" s="23">
        <f t="shared" si="9"/>
        <v>0.15824903458626491</v>
      </c>
      <c r="F44" s="23"/>
      <c r="G44" s="74" t="s">
        <v>39</v>
      </c>
      <c r="H44" s="61">
        <f t="shared" si="8"/>
        <v>9.9771738095238094E-2</v>
      </c>
      <c r="I44" s="61">
        <f t="shared" si="10"/>
        <v>0.10764018395909232</v>
      </c>
      <c r="J44" s="63">
        <f t="shared" si="11"/>
        <v>5.0608850627172589E-2</v>
      </c>
      <c r="K44" s="56"/>
      <c r="L44" s="62">
        <f t="shared" si="12"/>
        <v>31.980511451135978</v>
      </c>
      <c r="M44" s="78"/>
      <c r="N44" s="28" t="s">
        <v>39</v>
      </c>
      <c r="O44" s="33">
        <v>0.29215714285714289</v>
      </c>
      <c r="P44" s="33">
        <v>0</v>
      </c>
      <c r="Q44" s="33">
        <v>0</v>
      </c>
      <c r="R44" s="33">
        <v>0</v>
      </c>
      <c r="S44" s="33">
        <v>0.25596666666666662</v>
      </c>
      <c r="T44" s="33">
        <v>0.7094166666666667</v>
      </c>
      <c r="U44" s="33">
        <v>0</v>
      </c>
      <c r="V44" s="11"/>
      <c r="AB44" s="11"/>
    </row>
    <row r="45" spans="1:36" x14ac:dyDescent="0.25">
      <c r="A45" s="18" t="s">
        <v>0</v>
      </c>
      <c r="B45" s="23">
        <f>SUM(B34:B44)</f>
        <v>82.337970004649407</v>
      </c>
      <c r="C45" s="23">
        <f t="shared" ref="C45" si="13">SUM(C34:C44)</f>
        <v>99.964510066510073</v>
      </c>
      <c r="D45" s="23">
        <f>SUM(D34:D44)</f>
        <v>86.744605020114548</v>
      </c>
      <c r="E45" s="23">
        <f t="shared" si="9"/>
        <v>99.999999999999986</v>
      </c>
      <c r="F45" s="23"/>
      <c r="G45" s="74" t="s">
        <v>0</v>
      </c>
      <c r="H45" s="67">
        <f>SUM(H34:H44)</f>
        <v>92.690047922210383</v>
      </c>
      <c r="I45" s="61">
        <f t="shared" si="10"/>
        <v>100</v>
      </c>
      <c r="J45" s="61">
        <f t="shared" si="11"/>
        <v>0</v>
      </c>
      <c r="K45" s="56"/>
      <c r="L45" s="62">
        <f t="shared" si="12"/>
        <v>1.4210854715202007E-14</v>
      </c>
      <c r="M45" s="75"/>
      <c r="N45" s="28" t="s">
        <v>0</v>
      </c>
      <c r="O45" s="33">
        <f>SUM(O34:O44)</f>
        <v>84.542314285714326</v>
      </c>
      <c r="P45" s="33">
        <v>98.112380000000002</v>
      </c>
      <c r="Q45" s="33">
        <f>SUM(Q34:Q44)</f>
        <v>100.596525</v>
      </c>
      <c r="R45" s="33">
        <v>98.112380000000002</v>
      </c>
      <c r="S45" s="33">
        <v>98.112380000000002</v>
      </c>
      <c r="T45" s="33">
        <v>98.112380000000002</v>
      </c>
      <c r="U45" s="33">
        <f>SUM(U34:U44)</f>
        <v>47.761194029850749</v>
      </c>
      <c r="V45" s="11"/>
      <c r="AB45" s="11"/>
    </row>
    <row r="46" spans="1:36" x14ac:dyDescent="0.25">
      <c r="A46" s="19"/>
      <c r="B46" s="19"/>
      <c r="C46" s="23"/>
      <c r="D46" s="19"/>
      <c r="E46" s="19"/>
      <c r="F46" s="19"/>
      <c r="G46" s="74"/>
      <c r="H46" s="57"/>
      <c r="I46" s="57"/>
      <c r="J46" s="57"/>
      <c r="K46" s="64" t="s">
        <v>131</v>
      </c>
      <c r="L46" s="56"/>
      <c r="M46" s="77" t="s">
        <v>120</v>
      </c>
      <c r="N46" s="28" t="s">
        <v>90</v>
      </c>
      <c r="O46" s="33">
        <f>O43/O44</f>
        <v>0.54950858148745785</v>
      </c>
      <c r="P46" s="34"/>
      <c r="Q46" s="28"/>
      <c r="R46" s="28"/>
      <c r="S46" s="33">
        <f>S43/S44</f>
        <v>0.20080739679645793</v>
      </c>
      <c r="T46" s="33">
        <f>T43/T44</f>
        <v>0.21393163397157292</v>
      </c>
      <c r="U46" s="39"/>
      <c r="V46" s="11"/>
    </row>
    <row r="47" spans="1:36" x14ac:dyDescent="0.25">
      <c r="A47" s="19"/>
      <c r="B47" s="21" t="s">
        <v>16</v>
      </c>
      <c r="C47" s="21" t="s">
        <v>15</v>
      </c>
      <c r="D47" s="17" t="s">
        <v>105</v>
      </c>
      <c r="E47" s="17"/>
      <c r="F47" s="17"/>
      <c r="G47" s="72"/>
      <c r="H47" s="65" t="s">
        <v>70</v>
      </c>
      <c r="I47" s="65"/>
      <c r="J47" s="68">
        <f>CORREL(E34:E44,H34:H44)</f>
        <v>0.99747550944517027</v>
      </c>
      <c r="K47" s="56" t="s">
        <v>106</v>
      </c>
      <c r="L47" s="62">
        <f>J43/J44</f>
        <v>6.4730182267926644</v>
      </c>
      <c r="M47" s="78">
        <f>SQRT(('Tables S2 to S12 Analyses'!T60*100/'Tables S13 to S18 Mass balances'!D43)^2+('Tables S2 to S12 Analyses'!U60*100/'Tables S13 to S18 Mass balances'!D44)^2)/100*L47</f>
        <v>5.0859100859816877</v>
      </c>
      <c r="N47" s="35"/>
      <c r="O47" s="30" t="s">
        <v>48</v>
      </c>
      <c r="P47" s="30" t="s">
        <v>51</v>
      </c>
      <c r="Q47" s="30" t="s">
        <v>46</v>
      </c>
      <c r="R47" s="30" t="s">
        <v>49</v>
      </c>
      <c r="S47" s="32" t="s">
        <v>47</v>
      </c>
      <c r="T47" s="36" t="s">
        <v>45</v>
      </c>
      <c r="U47" s="30" t="s">
        <v>77</v>
      </c>
      <c r="V47" s="12"/>
      <c r="AB47" s="10"/>
      <c r="AI47" s="15" t="s">
        <v>90</v>
      </c>
    </row>
    <row r="48" spans="1:36" x14ac:dyDescent="0.25">
      <c r="A48" s="24" t="s">
        <v>104</v>
      </c>
      <c r="B48" s="25">
        <f>D48-C48</f>
        <v>0.75</v>
      </c>
      <c r="C48" s="23">
        <v>0.25</v>
      </c>
      <c r="D48" s="23">
        <v>1</v>
      </c>
      <c r="E48" s="23"/>
      <c r="F48" s="23"/>
      <c r="G48" s="72"/>
      <c r="H48" s="65" t="s">
        <v>71</v>
      </c>
      <c r="I48" s="65"/>
      <c r="J48" s="68">
        <f>J47*J47</f>
        <v>0.994957391942902</v>
      </c>
      <c r="K48" s="56" t="s">
        <v>107</v>
      </c>
      <c r="L48" s="62">
        <f>J42/J41*1.12</f>
        <v>7.0099484442022977E-2</v>
      </c>
      <c r="M48" s="78">
        <f>SQRT((1.12*SQRT(('Tables S2 to S12 Analyses'!V60*100/'Tables S13 to S18 Mass balances'!D41)^2+('Tables S2 to S12 Analyses'!W60*100/'Tables S13 to S18 Mass balances'!D42)^2)/100*L48)^2)</f>
        <v>5.5607557756467911E-2</v>
      </c>
      <c r="N48" s="36" t="s">
        <v>104</v>
      </c>
      <c r="O48" s="33">
        <v>0.15</v>
      </c>
      <c r="P48" s="33">
        <v>0.08</v>
      </c>
      <c r="Q48" s="33">
        <v>0.3</v>
      </c>
      <c r="R48" s="33">
        <v>0.25</v>
      </c>
      <c r="S48" s="33">
        <v>0.08</v>
      </c>
      <c r="T48" s="33">
        <v>0.05</v>
      </c>
      <c r="U48" s="28">
        <v>0.09</v>
      </c>
      <c r="V48" s="11"/>
      <c r="AB48" s="9"/>
      <c r="AI48" s="15" t="s">
        <v>122</v>
      </c>
      <c r="AJ48" s="15" t="s">
        <v>123</v>
      </c>
    </row>
    <row r="49" spans="1:36" x14ac:dyDescent="0.25">
      <c r="A49" s="19"/>
      <c r="B49" s="18" t="s">
        <v>0</v>
      </c>
      <c r="C49" s="18">
        <f>C48*100</f>
        <v>25</v>
      </c>
      <c r="D49" s="26">
        <f>D48*100</f>
        <v>100</v>
      </c>
      <c r="E49" s="26"/>
      <c r="F49" s="26"/>
      <c r="G49" s="72"/>
      <c r="H49" s="56"/>
      <c r="I49" s="56"/>
      <c r="J49" s="57"/>
      <c r="K49" s="56" t="s">
        <v>94</v>
      </c>
      <c r="L49" s="62">
        <f>H42/H41*1.12</f>
        <v>2.4931181559547153</v>
      </c>
      <c r="M49" s="75"/>
      <c r="N49" s="36"/>
      <c r="O49" s="28">
        <f>O48*100</f>
        <v>15</v>
      </c>
      <c r="P49" s="28">
        <f>P48*100</f>
        <v>8</v>
      </c>
      <c r="Q49" s="28">
        <f t="shared" ref="Q49:U49" si="14">Q48*100</f>
        <v>30</v>
      </c>
      <c r="R49" s="28">
        <f t="shared" si="14"/>
        <v>25</v>
      </c>
      <c r="S49" s="28">
        <f t="shared" si="14"/>
        <v>8</v>
      </c>
      <c r="T49" s="28">
        <f t="shared" si="14"/>
        <v>5</v>
      </c>
      <c r="U49" s="28">
        <f t="shared" si="14"/>
        <v>9</v>
      </c>
      <c r="V49" s="9"/>
      <c r="AI49" s="13">
        <f>L25+M25</f>
        <v>7.0488092421942472</v>
      </c>
      <c r="AJ49" s="13">
        <f>L25-M25</f>
        <v>0.60861672794087829</v>
      </c>
    </row>
    <row r="50" spans="1:36" x14ac:dyDescent="0.25">
      <c r="A50" s="19"/>
      <c r="B50" s="19"/>
      <c r="C50" s="19"/>
      <c r="D50" s="19"/>
      <c r="E50" s="19"/>
      <c r="F50" s="19"/>
      <c r="G50" s="72"/>
      <c r="H50" s="56"/>
      <c r="I50" s="56"/>
      <c r="J50" s="56"/>
      <c r="K50" s="56"/>
      <c r="L50" s="56"/>
      <c r="M50" s="73"/>
      <c r="N50" s="34"/>
      <c r="O50" s="28" t="s">
        <v>0</v>
      </c>
      <c r="P50" s="37">
        <f>SUM(O49:U49)</f>
        <v>100</v>
      </c>
      <c r="Q50" s="38" t="s">
        <v>72</v>
      </c>
      <c r="R50" s="34"/>
      <c r="S50" s="34"/>
      <c r="T50" s="34"/>
      <c r="U50" s="34"/>
      <c r="AI50" s="13">
        <f>L47+M47</f>
        <v>11.558928312774352</v>
      </c>
      <c r="AJ50" s="13">
        <f>L47-M47</f>
        <v>1.3871081408109767</v>
      </c>
    </row>
    <row r="51" spans="1:36" x14ac:dyDescent="0.25">
      <c r="A51" s="19"/>
      <c r="B51" s="19"/>
      <c r="C51" s="19"/>
      <c r="D51" s="19"/>
      <c r="E51" s="19"/>
      <c r="F51" s="19"/>
      <c r="G51" s="72"/>
      <c r="H51" s="56"/>
      <c r="I51" s="56"/>
      <c r="J51" s="56"/>
      <c r="K51" s="56"/>
      <c r="L51" s="56"/>
      <c r="M51" s="73"/>
      <c r="N51" s="34"/>
      <c r="O51" s="28"/>
      <c r="P51" s="28"/>
      <c r="Q51" s="28"/>
      <c r="R51" s="28"/>
      <c r="S51" s="28"/>
      <c r="T51" s="28"/>
      <c r="U51" s="28"/>
      <c r="AI51" s="13">
        <f>L71+M71</f>
        <v>7.2735578822843703</v>
      </c>
      <c r="AJ51" s="13">
        <f>L71-M71</f>
        <v>1.1204578025204235</v>
      </c>
    </row>
    <row r="52" spans="1:36" x14ac:dyDescent="0.25">
      <c r="A52" s="19"/>
      <c r="B52" s="19"/>
      <c r="C52" s="19"/>
      <c r="D52" s="19"/>
      <c r="E52" s="19"/>
      <c r="F52" s="19"/>
      <c r="G52" s="72"/>
      <c r="H52" s="56"/>
      <c r="I52" s="56"/>
      <c r="J52" s="56"/>
      <c r="K52" s="56"/>
      <c r="L52" s="56"/>
      <c r="M52" s="73"/>
      <c r="N52" s="34"/>
      <c r="O52" s="28"/>
      <c r="P52" s="28"/>
      <c r="Q52" s="28"/>
      <c r="R52" s="28"/>
      <c r="S52" s="28"/>
      <c r="T52" s="28"/>
      <c r="U52" s="28"/>
      <c r="AI52" s="13">
        <f>L95+M95</f>
        <v>41.609014861810344</v>
      </c>
      <c r="AJ52" s="13">
        <f>L95-M95</f>
        <v>19.166536840313185</v>
      </c>
    </row>
    <row r="53" spans="1:36" ht="15.75" thickBot="1" x14ac:dyDescent="0.3">
      <c r="A53" s="19"/>
      <c r="B53" s="19"/>
      <c r="C53" s="19"/>
      <c r="D53" s="19"/>
      <c r="E53" s="19"/>
      <c r="F53" s="19"/>
      <c r="G53" s="79"/>
      <c r="H53" s="80"/>
      <c r="I53" s="80"/>
      <c r="J53" s="80"/>
      <c r="K53" s="80"/>
      <c r="L53" s="80"/>
      <c r="M53" s="81"/>
      <c r="N53" s="34"/>
      <c r="O53" s="28"/>
      <c r="P53" s="28"/>
      <c r="Q53" s="28"/>
      <c r="R53" s="28"/>
      <c r="S53" s="28"/>
      <c r="T53" s="28"/>
      <c r="U53" s="33"/>
      <c r="AI53" s="13">
        <f>L118+M118</f>
        <v>5.1160504352352465</v>
      </c>
      <c r="AJ53" s="13">
        <f>L118-M118</f>
        <v>1.8609342562873237</v>
      </c>
    </row>
    <row r="54" spans="1:36" ht="18" x14ac:dyDescent="0.25">
      <c r="A54" s="54" t="s">
        <v>112</v>
      </c>
      <c r="B54" s="19"/>
      <c r="C54" s="19"/>
      <c r="D54" s="19"/>
      <c r="E54" s="19"/>
      <c r="F54" s="19"/>
      <c r="G54" s="69"/>
      <c r="H54" s="70"/>
      <c r="I54" s="70"/>
      <c r="J54" s="70"/>
      <c r="K54" s="70"/>
      <c r="L54" s="70"/>
      <c r="M54" s="71"/>
      <c r="N54" s="34"/>
      <c r="O54" s="28"/>
      <c r="P54" s="28"/>
      <c r="Q54" s="28"/>
      <c r="R54" s="28"/>
      <c r="S54" s="28"/>
      <c r="T54" s="28"/>
      <c r="U54" s="28"/>
      <c r="AI54" s="13"/>
      <c r="AJ54" s="13"/>
    </row>
    <row r="55" spans="1:36" x14ac:dyDescent="0.25">
      <c r="A55" s="17" t="s">
        <v>79</v>
      </c>
      <c r="B55" s="19"/>
      <c r="C55" s="19"/>
      <c r="D55" s="19"/>
      <c r="E55" s="19"/>
      <c r="F55" s="19"/>
      <c r="G55" s="72"/>
      <c r="H55" s="56"/>
      <c r="I55" s="56"/>
      <c r="J55" s="56"/>
      <c r="K55" s="56"/>
      <c r="L55" s="56"/>
      <c r="M55" s="73"/>
      <c r="N55" s="34"/>
      <c r="O55" s="34"/>
      <c r="P55" s="34"/>
      <c r="Q55" s="34"/>
      <c r="R55" s="34"/>
      <c r="S55" s="34"/>
      <c r="T55" s="34"/>
      <c r="U55" s="34"/>
    </row>
    <row r="56" spans="1:36" x14ac:dyDescent="0.25">
      <c r="A56" s="19"/>
      <c r="B56" s="18"/>
      <c r="C56" s="19"/>
      <c r="D56" s="20"/>
      <c r="E56" s="20"/>
      <c r="F56" s="20"/>
      <c r="G56" s="74"/>
      <c r="H56" s="57"/>
      <c r="I56" s="57"/>
      <c r="J56" s="57"/>
      <c r="K56" s="56"/>
      <c r="L56" s="56"/>
      <c r="M56" s="75"/>
      <c r="N56" s="28"/>
      <c r="O56" s="29" t="s">
        <v>88</v>
      </c>
      <c r="P56" s="28"/>
      <c r="Q56" s="28"/>
      <c r="R56" s="28"/>
      <c r="S56" s="28"/>
      <c r="T56" s="29"/>
      <c r="U56" s="34"/>
    </row>
    <row r="57" spans="1:36" ht="30" x14ac:dyDescent="0.25">
      <c r="A57" s="18"/>
      <c r="B57" s="21" t="s">
        <v>16</v>
      </c>
      <c r="C57" s="21" t="s">
        <v>15</v>
      </c>
      <c r="D57" s="17" t="s">
        <v>105</v>
      </c>
      <c r="E57" s="17" t="s">
        <v>125</v>
      </c>
      <c r="F57" s="17"/>
      <c r="G57" s="76"/>
      <c r="H57" s="58" t="s">
        <v>117</v>
      </c>
      <c r="I57" s="59" t="s">
        <v>125</v>
      </c>
      <c r="J57" s="58" t="s">
        <v>118</v>
      </c>
      <c r="K57" s="56"/>
      <c r="L57" s="60" t="s">
        <v>91</v>
      </c>
      <c r="M57" s="77"/>
      <c r="N57" s="30"/>
      <c r="O57" s="30" t="s">
        <v>48</v>
      </c>
      <c r="P57" s="30" t="s">
        <v>51</v>
      </c>
      <c r="Q57" s="32" t="s">
        <v>46</v>
      </c>
      <c r="R57" s="32" t="s">
        <v>49</v>
      </c>
      <c r="S57" s="36" t="s">
        <v>45</v>
      </c>
      <c r="T57" s="38"/>
      <c r="U57" s="34"/>
      <c r="V57" s="10"/>
      <c r="AI57" s="15" t="s">
        <v>124</v>
      </c>
    </row>
    <row r="58" spans="1:36" x14ac:dyDescent="0.25">
      <c r="A58" s="18" t="s">
        <v>1</v>
      </c>
      <c r="B58" s="23">
        <v>42.287999999999997</v>
      </c>
      <c r="C58" s="23">
        <v>40.436</v>
      </c>
      <c r="D58" s="23">
        <f t="shared" ref="D58:D68" si="15">B58*(1-$C$72)+C58*$C$72</f>
        <v>41.732399999999991</v>
      </c>
      <c r="E58" s="23">
        <f>D58*100/$D$69</f>
        <v>47.625627524221073</v>
      </c>
      <c r="F58" s="23"/>
      <c r="G58" s="74" t="s">
        <v>1</v>
      </c>
      <c r="H58" s="61">
        <f>O58*O$72+P58*$P$72+Q58*Q$72+R58*$R$72+S58*S$72</f>
        <v>47.683</v>
      </c>
      <c r="I58" s="61">
        <f>H58*100/$H$69</f>
        <v>51.078620671232436</v>
      </c>
      <c r="J58" s="61">
        <f>E58-I58</f>
        <v>-3.4529931470113624</v>
      </c>
      <c r="K58" s="56"/>
      <c r="L58" s="62">
        <f>SQRT(((E58-I58)/E58*100)^2)</f>
        <v>7.2502837789491927</v>
      </c>
      <c r="M58" s="78"/>
      <c r="N58" s="28" t="s">
        <v>1</v>
      </c>
      <c r="O58" s="33">
        <v>47.90857142857142</v>
      </c>
      <c r="P58" s="33">
        <v>54.491999999999997</v>
      </c>
      <c r="Q58" s="33">
        <v>51.874000000000002</v>
      </c>
      <c r="R58" s="33">
        <v>40.451999999999998</v>
      </c>
      <c r="S58" s="33">
        <v>40.578571428571422</v>
      </c>
      <c r="T58" s="33"/>
      <c r="U58" s="34"/>
      <c r="V58" s="11"/>
      <c r="AI58" s="15" t="s">
        <v>122</v>
      </c>
      <c r="AJ58" s="15" t="s">
        <v>123</v>
      </c>
    </row>
    <row r="59" spans="1:36" x14ac:dyDescent="0.25">
      <c r="A59" s="18" t="s">
        <v>7</v>
      </c>
      <c r="B59" s="23">
        <v>0.58499999999999996</v>
      </c>
      <c r="C59" s="23">
        <v>6.0000000000000001E-3</v>
      </c>
      <c r="D59" s="23">
        <f t="shared" si="15"/>
        <v>0.4113</v>
      </c>
      <c r="E59" s="23">
        <f t="shared" ref="E59:E69" si="16">D59*100/$D$69</f>
        <v>0.46938159800807366</v>
      </c>
      <c r="F59" s="23"/>
      <c r="G59" s="74" t="s">
        <v>7</v>
      </c>
      <c r="H59" s="61">
        <f t="shared" ref="H59:H68" si="17">O59*O$72+P59*$P$72+Q59*Q$72+R59*$R$72+S59*S$72</f>
        <v>0.36383142857142858</v>
      </c>
      <c r="I59" s="61">
        <f t="shared" ref="I59:I69" si="18">H59*100/$H$69</f>
        <v>0.38974073628489397</v>
      </c>
      <c r="J59" s="61">
        <f t="shared" ref="J59:J69" si="19">E59-I59</f>
        <v>7.964086172317969E-2</v>
      </c>
      <c r="K59" s="56"/>
      <c r="L59" s="62">
        <f t="shared" ref="L59:L69" si="20">SQRT(((E59-I59)/E59*100)^2)</f>
        <v>16.967188756686159</v>
      </c>
      <c r="M59" s="78"/>
      <c r="N59" s="28" t="s">
        <v>7</v>
      </c>
      <c r="O59" s="33">
        <v>0.4912285714285714</v>
      </c>
      <c r="P59" s="33">
        <v>7.511000000000001E-2</v>
      </c>
      <c r="Q59" s="33">
        <v>0.21972</v>
      </c>
      <c r="R59" s="33">
        <v>0.33667999999999998</v>
      </c>
      <c r="S59" s="33">
        <v>1.1234928571428571</v>
      </c>
      <c r="T59" s="33"/>
      <c r="U59" s="34"/>
      <c r="V59" s="11"/>
      <c r="AI59" s="13">
        <f>L26+M26</f>
        <v>0.39740980038635942</v>
      </c>
      <c r="AJ59" s="13">
        <f>L26-M26</f>
        <v>9.9086592873350615E-2</v>
      </c>
    </row>
    <row r="60" spans="1:36" x14ac:dyDescent="0.25">
      <c r="A60" s="18" t="s">
        <v>2</v>
      </c>
      <c r="B60" s="23">
        <v>14.077</v>
      </c>
      <c r="C60" s="23">
        <v>8.2000000000000003E-2</v>
      </c>
      <c r="D60" s="23">
        <f t="shared" si="15"/>
        <v>9.8784999999999989</v>
      </c>
      <c r="E60" s="23">
        <f t="shared" si="16"/>
        <v>11.273489219359968</v>
      </c>
      <c r="F60" s="23"/>
      <c r="G60" s="74" t="s">
        <v>2</v>
      </c>
      <c r="H60" s="61">
        <f t="shared" si="17"/>
        <v>11.474139428571428</v>
      </c>
      <c r="I60" s="61">
        <f t="shared" si="18"/>
        <v>12.291240387576948</v>
      </c>
      <c r="J60" s="61">
        <f t="shared" si="19"/>
        <v>-1.0177511682169804</v>
      </c>
      <c r="K60" s="56"/>
      <c r="L60" s="62">
        <f t="shared" si="20"/>
        <v>9.027827573287567</v>
      </c>
      <c r="M60" s="78"/>
      <c r="N60" s="28" t="s">
        <v>2</v>
      </c>
      <c r="O60" s="33">
        <v>13.272857142857143</v>
      </c>
      <c r="P60" s="33">
        <v>2.4495599999999995</v>
      </c>
      <c r="Q60" s="33">
        <v>4.9219999999999988</v>
      </c>
      <c r="R60" s="33">
        <v>21.868000000000002</v>
      </c>
      <c r="S60" s="33">
        <v>14.618571428571427</v>
      </c>
      <c r="T60" s="33"/>
      <c r="U60" s="34"/>
      <c r="V60" s="11"/>
      <c r="AI60" s="13">
        <f>L48+M48</f>
        <v>0.12570704219849088</v>
      </c>
      <c r="AJ60" s="13">
        <f>L48-M48</f>
        <v>1.4491926685555066E-2</v>
      </c>
    </row>
    <row r="61" spans="1:36" x14ac:dyDescent="0.25">
      <c r="A61" s="18" t="s">
        <v>69</v>
      </c>
      <c r="B61" s="23">
        <v>4.6494000046494008</v>
      </c>
      <c r="C61" s="23">
        <v>10.066510066510066</v>
      </c>
      <c r="D61" s="23">
        <f t="shared" si="15"/>
        <v>6.2745330232076002</v>
      </c>
      <c r="E61" s="23">
        <f t="shared" si="16"/>
        <v>7.1605891981220831</v>
      </c>
      <c r="F61" s="23"/>
      <c r="G61" s="74" t="s">
        <v>69</v>
      </c>
      <c r="H61" s="61">
        <f t="shared" si="17"/>
        <v>4.6069750000000003</v>
      </c>
      <c r="I61" s="61">
        <f t="shared" si="18"/>
        <v>4.9350487273630241</v>
      </c>
      <c r="J61" s="61">
        <f t="shared" si="19"/>
        <v>2.2255404707590589</v>
      </c>
      <c r="K61" s="56"/>
      <c r="L61" s="62">
        <f t="shared" si="20"/>
        <v>31.080409854299745</v>
      </c>
      <c r="M61" s="78"/>
      <c r="N61" s="28" t="s">
        <v>69</v>
      </c>
      <c r="O61" s="33">
        <v>1.516642857142857</v>
      </c>
      <c r="P61" s="33">
        <v>4.92</v>
      </c>
      <c r="Q61" s="33">
        <v>3.1360000000000001</v>
      </c>
      <c r="R61" s="33">
        <v>8.6479999999999997</v>
      </c>
      <c r="S61" s="33">
        <v>2.7621428571428575</v>
      </c>
      <c r="T61" s="33"/>
      <c r="U61" s="34"/>
      <c r="V61" s="11"/>
      <c r="AI61" s="13">
        <f>L72+M72</f>
        <v>0.95448166249804611</v>
      </c>
      <c r="AJ61" s="13">
        <f>L72-M72</f>
        <v>-0.23817070412953251</v>
      </c>
    </row>
    <row r="62" spans="1:36" x14ac:dyDescent="0.25">
      <c r="A62" s="18" t="s">
        <v>11</v>
      </c>
      <c r="B62" s="23">
        <v>1.625</v>
      </c>
      <c r="C62" s="23">
        <v>0.13300000000000001</v>
      </c>
      <c r="D62" s="23">
        <f t="shared" si="15"/>
        <v>1.1774</v>
      </c>
      <c r="E62" s="23">
        <f t="shared" si="16"/>
        <v>1.3436661645871768</v>
      </c>
      <c r="F62" s="23"/>
      <c r="G62" s="74" t="s">
        <v>11</v>
      </c>
      <c r="H62" s="61">
        <f t="shared" si="17"/>
        <v>1.4320284285714289</v>
      </c>
      <c r="I62" s="61">
        <f t="shared" si="18"/>
        <v>1.5340066038928148</v>
      </c>
      <c r="J62" s="61">
        <f t="shared" si="19"/>
        <v>-0.19034043930563804</v>
      </c>
      <c r="K62" s="56"/>
      <c r="L62" s="62">
        <f t="shared" si="20"/>
        <v>14.165753691067867</v>
      </c>
      <c r="M62" s="78"/>
      <c r="N62" s="28" t="s">
        <v>11</v>
      </c>
      <c r="O62" s="33">
        <v>0.64265714285714282</v>
      </c>
      <c r="P62" s="33">
        <v>0.42964000000000002</v>
      </c>
      <c r="Q62" s="33">
        <v>0.71219999999999983</v>
      </c>
      <c r="R62" s="33">
        <v>4.2260000000000009</v>
      </c>
      <c r="S62" s="33">
        <v>0.14752142857142858</v>
      </c>
      <c r="T62" s="33"/>
      <c r="U62" s="34"/>
      <c r="V62" s="11"/>
      <c r="AI62" s="13">
        <f>L96+M96</f>
        <v>-2.9556254659118524E-2</v>
      </c>
      <c r="AJ62" s="13">
        <f>L96-M96</f>
        <v>-4.293119132450627E-2</v>
      </c>
    </row>
    <row r="63" spans="1:36" x14ac:dyDescent="0.25">
      <c r="A63" s="18" t="s">
        <v>4</v>
      </c>
      <c r="B63" s="23">
        <v>3.0070000000000001</v>
      </c>
      <c r="C63" s="23">
        <v>49.075000000000003</v>
      </c>
      <c r="D63" s="23">
        <f t="shared" si="15"/>
        <v>16.827400000000001</v>
      </c>
      <c r="E63" s="23">
        <f t="shared" si="16"/>
        <v>19.203675911308189</v>
      </c>
      <c r="F63" s="23"/>
      <c r="G63" s="74" t="s">
        <v>4</v>
      </c>
      <c r="H63" s="61">
        <f t="shared" si="17"/>
        <v>17.936475000000002</v>
      </c>
      <c r="I63" s="61">
        <f t="shared" si="18"/>
        <v>19.213774357822366</v>
      </c>
      <c r="J63" s="61">
        <f t="shared" si="19"/>
        <v>-1.0098446514177795E-2</v>
      </c>
      <c r="K63" s="56"/>
      <c r="L63" s="62">
        <f t="shared" si="20"/>
        <v>5.2586007808178382E-2</v>
      </c>
      <c r="M63" s="78"/>
      <c r="N63" s="28" t="s">
        <v>4</v>
      </c>
      <c r="O63" s="33">
        <v>2.5740142857142856</v>
      </c>
      <c r="P63" s="33">
        <v>34.07</v>
      </c>
      <c r="Q63" s="33">
        <v>14.884</v>
      </c>
      <c r="R63" s="33">
        <v>12.294</v>
      </c>
      <c r="S63" s="33">
        <v>25.100714285714286</v>
      </c>
      <c r="T63" s="33"/>
      <c r="U63" s="34"/>
      <c r="V63" s="11"/>
      <c r="AI63" s="13">
        <f>L119+M119</f>
        <v>0.2479163291887736</v>
      </c>
      <c r="AJ63" s="13">
        <f>L119-M119</f>
        <v>9.342980604129876E-2</v>
      </c>
    </row>
    <row r="64" spans="1:36" x14ac:dyDescent="0.25">
      <c r="A64" s="18" t="s">
        <v>8</v>
      </c>
      <c r="B64" s="23">
        <v>11.157</v>
      </c>
      <c r="C64" s="23">
        <v>0.129</v>
      </c>
      <c r="D64" s="23">
        <f t="shared" si="15"/>
        <v>7.8486000000000002</v>
      </c>
      <c r="E64" s="23">
        <f t="shared" si="16"/>
        <v>8.956937539815625</v>
      </c>
      <c r="F64" s="23"/>
      <c r="G64" s="74" t="s">
        <v>8</v>
      </c>
      <c r="H64" s="61">
        <f t="shared" si="17"/>
        <v>7.7733154285714292</v>
      </c>
      <c r="I64" s="61">
        <f t="shared" si="18"/>
        <v>8.3268718439242217</v>
      </c>
      <c r="J64" s="61">
        <f t="shared" si="19"/>
        <v>0.63006569589140327</v>
      </c>
      <c r="K64" s="56"/>
      <c r="L64" s="62">
        <f t="shared" si="20"/>
        <v>7.0343875134845799</v>
      </c>
      <c r="M64" s="78"/>
      <c r="N64" s="28" t="s">
        <v>8</v>
      </c>
      <c r="O64" s="33">
        <v>10.35</v>
      </c>
      <c r="P64" s="33">
        <v>0.71577999999999997</v>
      </c>
      <c r="Q64" s="33">
        <v>21.859000000000002</v>
      </c>
      <c r="R64" s="33">
        <v>11.112</v>
      </c>
      <c r="S64" s="33">
        <v>7.1814285714285719E-2</v>
      </c>
      <c r="T64" s="33"/>
      <c r="U64" s="34"/>
      <c r="V64" s="11"/>
      <c r="AI64" s="13">
        <f>L141+M141</f>
        <v>8.1548078404127615</v>
      </c>
      <c r="AJ64" s="13">
        <f>L141-M141</f>
        <v>0.87454094472311672</v>
      </c>
    </row>
    <row r="65" spans="1:22" x14ac:dyDescent="0.25">
      <c r="A65" s="18" t="s">
        <v>3</v>
      </c>
      <c r="B65" s="23">
        <v>1.7779999999999998</v>
      </c>
      <c r="C65" s="23">
        <v>2.5000000000000001E-2</v>
      </c>
      <c r="D65" s="23">
        <f t="shared" si="15"/>
        <v>1.2520999999999998</v>
      </c>
      <c r="E65" s="23">
        <f t="shared" si="16"/>
        <v>1.428914901205711</v>
      </c>
      <c r="F65" s="23"/>
      <c r="G65" s="74" t="s">
        <v>3</v>
      </c>
      <c r="H65" s="61">
        <f t="shared" si="17"/>
        <v>0.36583742857142865</v>
      </c>
      <c r="I65" s="61">
        <f t="shared" si="18"/>
        <v>0.39188958835096566</v>
      </c>
      <c r="J65" s="63">
        <f t="shared" si="19"/>
        <v>1.0370253128547453</v>
      </c>
      <c r="K65" s="56"/>
      <c r="L65" s="62">
        <f t="shared" si="20"/>
        <v>72.57432279415022</v>
      </c>
      <c r="M65" s="78"/>
      <c r="N65" s="28" t="s">
        <v>3</v>
      </c>
      <c r="O65" s="33">
        <v>0.99318571428571434</v>
      </c>
      <c r="P65" s="33">
        <v>2.1069999999999998E-2</v>
      </c>
      <c r="Q65" s="33">
        <v>0.8427</v>
      </c>
      <c r="R65" s="33">
        <v>2.2720000000000001E-2</v>
      </c>
      <c r="S65" s="33">
        <v>0.21270000000000003</v>
      </c>
      <c r="T65" s="33"/>
      <c r="U65" s="34"/>
      <c r="V65" s="11"/>
    </row>
    <row r="66" spans="1:22" x14ac:dyDescent="0.25">
      <c r="A66" s="18" t="s">
        <v>9</v>
      </c>
      <c r="B66" s="23">
        <v>2.5649999999999999</v>
      </c>
      <c r="C66" s="23">
        <v>1.2E-2</v>
      </c>
      <c r="D66" s="23">
        <f t="shared" si="15"/>
        <v>1.7990999999999999</v>
      </c>
      <c r="E66" s="23">
        <f t="shared" si="16"/>
        <v>2.0531593313307201</v>
      </c>
      <c r="F66" s="23"/>
      <c r="G66" s="74" t="s">
        <v>9</v>
      </c>
      <c r="H66" s="61">
        <f t="shared" si="17"/>
        <v>1.6070927142857141</v>
      </c>
      <c r="I66" s="61">
        <f t="shared" si="18"/>
        <v>1.7215376368202782</v>
      </c>
      <c r="J66" s="63">
        <f t="shared" si="19"/>
        <v>0.33162169451044199</v>
      </c>
      <c r="K66" s="56"/>
      <c r="L66" s="62">
        <f t="shared" si="20"/>
        <v>16.151775921623532</v>
      </c>
      <c r="M66" s="78"/>
      <c r="N66" s="28" t="s">
        <v>9</v>
      </c>
      <c r="O66" s="33">
        <v>2.7271428571428573</v>
      </c>
      <c r="P66" s="33">
        <v>2.7299999999999998E-2</v>
      </c>
      <c r="Q66" s="33">
        <v>2.6169999999999999E-2</v>
      </c>
      <c r="R66" s="33">
        <v>2.5940000000000001E-2</v>
      </c>
      <c r="S66" s="33">
        <v>9.0801499999999979</v>
      </c>
      <c r="T66" s="33"/>
      <c r="U66" s="34"/>
      <c r="V66" s="11"/>
    </row>
    <row r="67" spans="1:22" x14ac:dyDescent="0.25">
      <c r="A67" s="18" t="s">
        <v>28</v>
      </c>
      <c r="B67" s="23">
        <v>0.42354000000000003</v>
      </c>
      <c r="C67" s="23">
        <v>0</v>
      </c>
      <c r="D67" s="23">
        <f t="shared" si="15"/>
        <v>0.29647800000000002</v>
      </c>
      <c r="E67" s="23">
        <f t="shared" si="16"/>
        <v>0.33834504598647624</v>
      </c>
      <c r="F67" s="23"/>
      <c r="G67" s="74" t="s">
        <v>28</v>
      </c>
      <c r="H67" s="61">
        <f t="shared" si="17"/>
        <v>3.8954999999999997E-2</v>
      </c>
      <c r="I67" s="61">
        <f t="shared" si="18"/>
        <v>4.1729078880268847E-2</v>
      </c>
      <c r="J67" s="63">
        <f t="shared" si="19"/>
        <v>0.29661596710620741</v>
      </c>
      <c r="K67" s="56"/>
      <c r="L67" s="62">
        <f t="shared" si="20"/>
        <v>87.666709066596837</v>
      </c>
      <c r="M67" s="78"/>
      <c r="N67" s="28" t="s">
        <v>28</v>
      </c>
      <c r="O67" s="33">
        <v>0.12497142857142855</v>
      </c>
      <c r="P67" s="33">
        <v>0</v>
      </c>
      <c r="Q67" s="33">
        <v>0</v>
      </c>
      <c r="R67" s="33">
        <v>0</v>
      </c>
      <c r="S67" s="33">
        <v>7.7121428571428577E-2</v>
      </c>
      <c r="T67" s="33"/>
      <c r="U67" s="34"/>
      <c r="V67" s="11"/>
    </row>
    <row r="68" spans="1:22" x14ac:dyDescent="0.25">
      <c r="A68" s="18" t="s">
        <v>39</v>
      </c>
      <c r="B68" s="23">
        <v>0.18302999999999997</v>
      </c>
      <c r="C68" s="23">
        <v>0</v>
      </c>
      <c r="D68" s="23">
        <f t="shared" si="15"/>
        <v>0.12812099999999998</v>
      </c>
      <c r="E68" s="23">
        <f t="shared" si="16"/>
        <v>0.14621356605492924</v>
      </c>
      <c r="F68" s="23"/>
      <c r="G68" s="74" t="s">
        <v>39</v>
      </c>
      <c r="H68" s="61">
        <f t="shared" si="17"/>
        <v>7.0518571428571417E-2</v>
      </c>
      <c r="I68" s="61">
        <f t="shared" si="18"/>
        <v>7.5540367851796422E-2</v>
      </c>
      <c r="J68" s="63">
        <f t="shared" si="19"/>
        <v>7.0673198203132823E-2</v>
      </c>
      <c r="K68" s="56"/>
      <c r="L68" s="62">
        <f t="shared" si="20"/>
        <v>48.335595738484656</v>
      </c>
      <c r="M68" s="78"/>
      <c r="N68" s="28" t="s">
        <v>39</v>
      </c>
      <c r="O68" s="33">
        <v>0.17904285714285711</v>
      </c>
      <c r="P68" s="33">
        <v>0</v>
      </c>
      <c r="Q68" s="33">
        <v>0</v>
      </c>
      <c r="R68" s="33">
        <v>0</v>
      </c>
      <c r="S68" s="33">
        <v>0.25757857142857138</v>
      </c>
      <c r="T68" s="33"/>
      <c r="U68" s="34"/>
      <c r="V68" s="11"/>
    </row>
    <row r="69" spans="1:22" x14ac:dyDescent="0.25">
      <c r="A69" s="18" t="s">
        <v>0</v>
      </c>
      <c r="B69" s="23">
        <f>SUM(B58:B68)</f>
        <v>82.337970004649407</v>
      </c>
      <c r="C69" s="23">
        <f t="shared" ref="C69" si="21">SUM(C58:C68)</f>
        <v>99.964510066510073</v>
      </c>
      <c r="D69" s="23">
        <f>SUM(D58:D68)</f>
        <v>87.625932023207568</v>
      </c>
      <c r="E69" s="23">
        <f t="shared" si="16"/>
        <v>100</v>
      </c>
      <c r="F69" s="23"/>
      <c r="G69" s="74" t="s">
        <v>0</v>
      </c>
      <c r="H69" s="67">
        <f>SUM(H58:H68)</f>
        <v>93.352168428571417</v>
      </c>
      <c r="I69" s="61">
        <f t="shared" si="18"/>
        <v>100</v>
      </c>
      <c r="J69" s="61">
        <f t="shared" si="19"/>
        <v>0</v>
      </c>
      <c r="K69" s="56"/>
      <c r="L69" s="62">
        <f t="shared" si="20"/>
        <v>0</v>
      </c>
      <c r="M69" s="75"/>
      <c r="N69" s="28" t="s">
        <v>0</v>
      </c>
      <c r="O69" s="33">
        <f>SUM(O58:O68)</f>
        <v>80.780314285714269</v>
      </c>
      <c r="P69" s="33">
        <f t="shared" ref="P69:S69" si="22">SUM(P58:P68)</f>
        <v>97.200459999999978</v>
      </c>
      <c r="Q69" s="33">
        <f t="shared" si="22"/>
        <v>98.475789999999989</v>
      </c>
      <c r="R69" s="33">
        <f t="shared" si="22"/>
        <v>98.985340000000008</v>
      </c>
      <c r="S69" s="33">
        <f t="shared" si="22"/>
        <v>94.030378571428557</v>
      </c>
      <c r="T69" s="33"/>
      <c r="U69" s="34"/>
      <c r="V69" s="11"/>
    </row>
    <row r="70" spans="1:22" x14ac:dyDescent="0.25">
      <c r="A70" s="19"/>
      <c r="B70" s="19"/>
      <c r="C70" s="23"/>
      <c r="D70" s="19"/>
      <c r="E70" s="19"/>
      <c r="F70" s="19"/>
      <c r="G70" s="74"/>
      <c r="H70" s="57"/>
      <c r="I70" s="57"/>
      <c r="J70" s="57"/>
      <c r="K70" s="64" t="s">
        <v>131</v>
      </c>
      <c r="L70" s="56"/>
      <c r="M70" s="77" t="s">
        <v>120</v>
      </c>
      <c r="N70" s="28" t="s">
        <v>90</v>
      </c>
      <c r="O70" s="33">
        <f>O67/O68</f>
        <v>0.69799728716189258</v>
      </c>
      <c r="P70" s="33"/>
      <c r="Q70" s="33"/>
      <c r="R70" s="33"/>
      <c r="S70" s="33">
        <f t="shared" ref="S70" si="23">S67/S68</f>
        <v>0.29940933418374427</v>
      </c>
      <c r="T70" s="28"/>
      <c r="U70" s="34"/>
      <c r="V70" s="11"/>
    </row>
    <row r="71" spans="1:22" x14ac:dyDescent="0.25">
      <c r="A71" s="19"/>
      <c r="B71" s="21" t="s">
        <v>16</v>
      </c>
      <c r="C71" s="21" t="s">
        <v>15</v>
      </c>
      <c r="D71" s="17" t="s">
        <v>105</v>
      </c>
      <c r="E71" s="17"/>
      <c r="F71" s="17"/>
      <c r="G71" s="72"/>
      <c r="H71" s="65" t="s">
        <v>70</v>
      </c>
      <c r="I71" s="65"/>
      <c r="J71" s="66">
        <f>CORREL(E58:E68,H58:H68)</f>
        <v>0.99827947140594331</v>
      </c>
      <c r="K71" s="56" t="s">
        <v>106</v>
      </c>
      <c r="L71" s="62">
        <f>J67/J68</f>
        <v>4.1970078424023969</v>
      </c>
      <c r="M71" s="78">
        <f>SQRT(('Tables S2 to S12 Analyses'!T125*100/'Tables S13 to S18 Mass balances'!D67)^2+('Tables S2 to S12 Analyses'!U125*100/'Tables S13 to S18 Mass balances'!D68)^2)/100*L71</f>
        <v>3.0765500398819734</v>
      </c>
      <c r="N71" s="35"/>
      <c r="O71" s="30" t="s">
        <v>48</v>
      </c>
      <c r="P71" s="30" t="s">
        <v>51</v>
      </c>
      <c r="Q71" s="30" t="s">
        <v>46</v>
      </c>
      <c r="R71" s="30" t="s">
        <v>49</v>
      </c>
      <c r="S71" s="36" t="s">
        <v>45</v>
      </c>
      <c r="T71" s="36"/>
      <c r="U71" s="34"/>
      <c r="V71" s="12"/>
    </row>
    <row r="72" spans="1:22" x14ac:dyDescent="0.25">
      <c r="A72" s="24" t="s">
        <v>104</v>
      </c>
      <c r="B72" s="25">
        <f>D72-C72</f>
        <v>0.7</v>
      </c>
      <c r="C72" s="23">
        <v>0.3</v>
      </c>
      <c r="D72" s="23">
        <v>1</v>
      </c>
      <c r="E72" s="23"/>
      <c r="F72" s="23"/>
      <c r="G72" s="72"/>
      <c r="H72" s="65" t="s">
        <v>71</v>
      </c>
      <c r="I72" s="65"/>
      <c r="J72" s="66">
        <f>J71*J71</f>
        <v>0.99656190303052961</v>
      </c>
      <c r="K72" s="56" t="s">
        <v>107</v>
      </c>
      <c r="L72" s="62">
        <f>J66/J65*1.12</f>
        <v>0.35815547918425678</v>
      </c>
      <c r="M72" s="78">
        <f>SQRT((1.12*SQRT(('Tables S2 to S12 Analyses'!V125*100/'Tables S13 to S18 Mass balances'!D65)^2+('Tables S2 to S12 Analyses'!W125*100/'Tables S13 to S18 Mass balances'!D66)^2)/100*L72)^2)</f>
        <v>0.59632618331378928</v>
      </c>
      <c r="N72" s="36" t="s">
        <v>104</v>
      </c>
      <c r="O72" s="33">
        <v>0.25</v>
      </c>
      <c r="P72" s="33">
        <v>0.3</v>
      </c>
      <c r="Q72" s="33">
        <v>0.1</v>
      </c>
      <c r="R72" s="33">
        <v>0.25</v>
      </c>
      <c r="S72" s="33">
        <v>0.1</v>
      </c>
      <c r="T72" s="33"/>
      <c r="U72" s="34"/>
      <c r="V72" s="11"/>
    </row>
    <row r="73" spans="1:22" x14ac:dyDescent="0.25">
      <c r="A73" s="19"/>
      <c r="B73" s="18" t="s">
        <v>0</v>
      </c>
      <c r="C73" s="18">
        <f t="shared" ref="C73" si="24">C72*100</f>
        <v>30</v>
      </c>
      <c r="D73" s="26">
        <f>D72*100</f>
        <v>100</v>
      </c>
      <c r="E73" s="26"/>
      <c r="F73" s="26"/>
      <c r="G73" s="72"/>
      <c r="H73" s="56"/>
      <c r="I73" s="56"/>
      <c r="J73" s="57"/>
      <c r="K73" s="56" t="s">
        <v>94</v>
      </c>
      <c r="L73" s="62">
        <f>H66/H65*1.12</f>
        <v>4.9200647594442799</v>
      </c>
      <c r="M73" s="75"/>
      <c r="N73" s="28"/>
      <c r="O73" s="28">
        <f>O72*100</f>
        <v>25</v>
      </c>
      <c r="P73" s="28">
        <f>P72*100</f>
        <v>30</v>
      </c>
      <c r="Q73" s="28">
        <f t="shared" ref="Q73" si="25">Q72*100</f>
        <v>10</v>
      </c>
      <c r="R73" s="28">
        <f t="shared" ref="R73" si="26">R72*100</f>
        <v>25</v>
      </c>
      <c r="S73" s="28">
        <f t="shared" ref="S73" si="27">S72*100</f>
        <v>10</v>
      </c>
      <c r="T73" s="28"/>
      <c r="U73" s="34"/>
      <c r="V73" s="9"/>
    </row>
    <row r="74" spans="1:22" x14ac:dyDescent="0.25">
      <c r="A74" s="19"/>
      <c r="B74" s="19"/>
      <c r="C74" s="27"/>
      <c r="D74" s="19"/>
      <c r="E74" s="19"/>
      <c r="F74" s="19"/>
      <c r="G74" s="72"/>
      <c r="H74" s="56"/>
      <c r="I74" s="56"/>
      <c r="J74" s="56"/>
      <c r="K74" s="56"/>
      <c r="L74" s="56"/>
      <c r="M74" s="73"/>
      <c r="N74" s="34"/>
      <c r="O74" s="28" t="s">
        <v>0</v>
      </c>
      <c r="P74" s="37">
        <f>SUM(O73:S73)</f>
        <v>100</v>
      </c>
      <c r="Q74" s="38" t="s">
        <v>72</v>
      </c>
      <c r="R74" s="34"/>
      <c r="S74" s="33">
        <f>S67/S68</f>
        <v>0.29940933418374427</v>
      </c>
      <c r="T74" s="33"/>
      <c r="U74" s="34"/>
    </row>
    <row r="75" spans="1:22" x14ac:dyDescent="0.25">
      <c r="A75" s="19"/>
      <c r="B75" s="19"/>
      <c r="C75" s="18"/>
      <c r="D75" s="19"/>
      <c r="E75" s="19"/>
      <c r="F75" s="19"/>
      <c r="G75" s="72"/>
      <c r="H75" s="56"/>
      <c r="I75" s="56"/>
      <c r="J75" s="56"/>
      <c r="K75" s="56"/>
      <c r="L75" s="56"/>
      <c r="M75" s="73"/>
      <c r="N75" s="34"/>
      <c r="O75" s="28"/>
      <c r="P75" s="28"/>
      <c r="Q75" s="28"/>
      <c r="R75" s="28"/>
      <c r="S75" s="28"/>
      <c r="T75" s="28"/>
      <c r="U75" s="34"/>
    </row>
    <row r="76" spans="1:22" x14ac:dyDescent="0.25">
      <c r="A76" s="19"/>
      <c r="B76" s="19"/>
      <c r="C76" s="18"/>
      <c r="D76" s="19"/>
      <c r="E76" s="19"/>
      <c r="F76" s="19"/>
      <c r="G76" s="72"/>
      <c r="H76" s="56"/>
      <c r="I76" s="56"/>
      <c r="J76" s="56"/>
      <c r="K76" s="56"/>
      <c r="L76" s="56"/>
      <c r="M76" s="73"/>
      <c r="N76" s="34"/>
      <c r="O76" s="28"/>
      <c r="P76" s="28"/>
      <c r="Q76" s="28"/>
      <c r="R76" s="28"/>
      <c r="S76" s="28"/>
      <c r="T76" s="28"/>
      <c r="U76" s="34"/>
    </row>
    <row r="77" spans="1:22" ht="15.75" thickBot="1" x14ac:dyDescent="0.3">
      <c r="A77" s="19"/>
      <c r="B77" s="19"/>
      <c r="C77" s="19"/>
      <c r="D77" s="19"/>
      <c r="E77" s="19"/>
      <c r="F77" s="19"/>
      <c r="G77" s="79"/>
      <c r="H77" s="80"/>
      <c r="I77" s="80"/>
      <c r="J77" s="80"/>
      <c r="K77" s="80"/>
      <c r="L77" s="80"/>
      <c r="M77" s="81"/>
      <c r="N77" s="34"/>
      <c r="O77" s="34"/>
      <c r="P77" s="34"/>
      <c r="Q77" s="34"/>
      <c r="R77" s="34"/>
      <c r="S77" s="34"/>
      <c r="T77" s="34"/>
      <c r="U77" s="34"/>
    </row>
    <row r="78" spans="1:22" ht="18" x14ac:dyDescent="0.25">
      <c r="A78" s="54" t="s">
        <v>113</v>
      </c>
      <c r="B78" s="19"/>
      <c r="C78" s="19"/>
      <c r="D78" s="19"/>
      <c r="E78" s="19"/>
      <c r="F78" s="19"/>
      <c r="G78" s="69"/>
      <c r="H78" s="70"/>
      <c r="I78" s="70"/>
      <c r="J78" s="70"/>
      <c r="K78" s="70"/>
      <c r="L78" s="70"/>
      <c r="M78" s="71"/>
      <c r="N78" s="34"/>
      <c r="O78" s="34"/>
      <c r="P78" s="34"/>
      <c r="Q78" s="34"/>
      <c r="R78" s="34"/>
      <c r="S78" s="34"/>
      <c r="T78" s="34"/>
      <c r="U78" s="34"/>
    </row>
    <row r="79" spans="1:22" x14ac:dyDescent="0.25">
      <c r="A79" s="17" t="s">
        <v>82</v>
      </c>
      <c r="B79" s="19"/>
      <c r="C79" s="19"/>
      <c r="D79" s="19"/>
      <c r="E79" s="19"/>
      <c r="F79" s="19"/>
      <c r="G79" s="72"/>
      <c r="H79" s="56"/>
      <c r="I79" s="56"/>
      <c r="J79" s="56"/>
      <c r="K79" s="56"/>
      <c r="L79" s="56"/>
      <c r="M79" s="73"/>
      <c r="N79" s="34"/>
      <c r="O79" s="34"/>
      <c r="P79" s="34"/>
      <c r="Q79" s="34"/>
      <c r="R79" s="34"/>
      <c r="S79" s="34"/>
      <c r="T79" s="40"/>
      <c r="U79" s="34"/>
    </row>
    <row r="80" spans="1:22" x14ac:dyDescent="0.25">
      <c r="A80" s="19"/>
      <c r="B80" s="18"/>
      <c r="C80" s="19"/>
      <c r="D80" s="20"/>
      <c r="E80" s="20"/>
      <c r="F80" s="20"/>
      <c r="G80" s="74"/>
      <c r="H80" s="57"/>
      <c r="I80" s="57"/>
      <c r="J80" s="57"/>
      <c r="K80" s="56"/>
      <c r="L80" s="56"/>
      <c r="M80" s="75"/>
      <c r="N80" s="28"/>
      <c r="O80" s="29" t="s">
        <v>87</v>
      </c>
      <c r="P80" s="28"/>
      <c r="Q80" s="28"/>
      <c r="R80" s="28"/>
      <c r="S80" s="28"/>
      <c r="T80" s="40"/>
      <c r="U80" s="34"/>
    </row>
    <row r="81" spans="1:21" ht="30" x14ac:dyDescent="0.25">
      <c r="A81" s="18"/>
      <c r="B81" s="21" t="s">
        <v>16</v>
      </c>
      <c r="C81" s="46" t="s">
        <v>15</v>
      </c>
      <c r="D81" s="17" t="s">
        <v>105</v>
      </c>
      <c r="E81" s="17" t="s">
        <v>125</v>
      </c>
      <c r="F81" s="24"/>
      <c r="G81" s="87"/>
      <c r="H81" s="58" t="s">
        <v>117</v>
      </c>
      <c r="I81" s="59" t="s">
        <v>125</v>
      </c>
      <c r="J81" s="58" t="s">
        <v>118</v>
      </c>
      <c r="K81" s="56"/>
      <c r="L81" s="60" t="s">
        <v>91</v>
      </c>
      <c r="M81" s="77"/>
      <c r="N81" s="30"/>
      <c r="O81" s="30" t="s">
        <v>51</v>
      </c>
      <c r="P81" s="30" t="s">
        <v>83</v>
      </c>
      <c r="Q81" s="30" t="s">
        <v>84</v>
      </c>
      <c r="R81" s="30" t="s">
        <v>45</v>
      </c>
      <c r="S81" s="32" t="s">
        <v>89</v>
      </c>
      <c r="T81" s="34"/>
      <c r="U81" s="34"/>
    </row>
    <row r="82" spans="1:21" x14ac:dyDescent="0.25">
      <c r="A82" s="18" t="s">
        <v>1</v>
      </c>
      <c r="B82" s="23">
        <v>42.287999999999997</v>
      </c>
      <c r="C82" s="23">
        <v>40.436</v>
      </c>
      <c r="D82" s="23">
        <f t="shared" ref="D82:D92" si="28">B82*(1-$C$96)+C82*$C$96</f>
        <v>41.547200000000004</v>
      </c>
      <c r="E82" s="23">
        <f>D82*100/$D$93</f>
        <v>46.479312231584039</v>
      </c>
      <c r="F82" s="23"/>
      <c r="G82" s="74" t="s">
        <v>1</v>
      </c>
      <c r="H82" s="61">
        <f>O82*O$96+P82*$P$96+Q82*$Q$96+R82*$R$96+S82*$S$96</f>
        <v>46.582568452380954</v>
      </c>
      <c r="I82" s="61">
        <f>H82*100/$H$93</f>
        <v>49.208941165136665</v>
      </c>
      <c r="J82" s="61">
        <f>E82-I82</f>
        <v>-2.7296289335526254</v>
      </c>
      <c r="K82" s="56"/>
      <c r="L82" s="62">
        <f>SQRT(((E82-I82)/E82*100)^2)</f>
        <v>5.8727825402239135</v>
      </c>
      <c r="M82" s="78"/>
      <c r="N82" s="28" t="s">
        <v>1</v>
      </c>
      <c r="O82" s="33">
        <v>56.303999999999995</v>
      </c>
      <c r="P82" s="33">
        <v>39.456250000000004</v>
      </c>
      <c r="Q82" s="33">
        <v>42.528333333333336</v>
      </c>
      <c r="R82" s="33">
        <v>46.502857142857138</v>
      </c>
      <c r="S82" s="33">
        <v>37.419999999999995</v>
      </c>
      <c r="T82" s="34"/>
      <c r="U82" s="34"/>
    </row>
    <row r="83" spans="1:21" x14ac:dyDescent="0.25">
      <c r="A83" s="18" t="s">
        <v>7</v>
      </c>
      <c r="B83" s="23">
        <v>0.58499999999999996</v>
      </c>
      <c r="C83" s="23">
        <v>6.0000000000000001E-3</v>
      </c>
      <c r="D83" s="23">
        <f t="shared" si="28"/>
        <v>0.35339999999999999</v>
      </c>
      <c r="E83" s="23">
        <f t="shared" ref="E83:E93" si="29">D83*100/$D$93</f>
        <v>0.39535248928066863</v>
      </c>
      <c r="F83" s="23"/>
      <c r="G83" s="74" t="s">
        <v>7</v>
      </c>
      <c r="H83" s="61">
        <f t="shared" ref="H83:H92" si="30">O83*O$96+P83*$P$96+Q83*$Q$96+R83*$R$96+S83*$S$96</f>
        <v>0.3896826369047619</v>
      </c>
      <c r="I83" s="61">
        <f t="shared" ref="I83:I93" si="31">H83*100/$H$93</f>
        <v>0.4116533413593173</v>
      </c>
      <c r="J83" s="61">
        <f t="shared" ref="J83:J93" si="32">E83-I83</f>
        <v>-1.6300852078648675E-2</v>
      </c>
      <c r="K83" s="56"/>
      <c r="L83" s="62">
        <f t="shared" ref="L83:L93" si="33">SQRT(((E83-I83)/E83*100)^2)</f>
        <v>4.1231186145577485</v>
      </c>
      <c r="M83" s="78"/>
      <c r="N83" s="28" t="s">
        <v>7</v>
      </c>
      <c r="O83" s="33">
        <v>8.6680000000000007E-2</v>
      </c>
      <c r="P83" s="33">
        <v>0.62346249999999992</v>
      </c>
      <c r="Q83" s="33">
        <v>0.19748333333333334</v>
      </c>
      <c r="R83" s="33">
        <v>0.97603571428571423</v>
      </c>
      <c r="S83" s="33">
        <v>0.83156666666666668</v>
      </c>
      <c r="T83" s="34"/>
      <c r="U83" s="34"/>
    </row>
    <row r="84" spans="1:21" x14ac:dyDescent="0.25">
      <c r="A84" s="18" t="s">
        <v>2</v>
      </c>
      <c r="B84" s="23">
        <v>14.077</v>
      </c>
      <c r="C84" s="23">
        <v>8.2000000000000003E-2</v>
      </c>
      <c r="D84" s="23">
        <f t="shared" si="28"/>
        <v>8.4789999999999992</v>
      </c>
      <c r="E84" s="23">
        <f t="shared" si="29"/>
        <v>9.4855510939750687</v>
      </c>
      <c r="F84" s="23"/>
      <c r="G84" s="74" t="s">
        <v>2</v>
      </c>
      <c r="H84" s="61">
        <f t="shared" si="30"/>
        <v>9.8074143333333339</v>
      </c>
      <c r="I84" s="61">
        <f t="shared" si="31"/>
        <v>10.360366354733504</v>
      </c>
      <c r="J84" s="61">
        <f t="shared" si="32"/>
        <v>-0.87481526075843519</v>
      </c>
      <c r="K84" s="56"/>
      <c r="L84" s="62">
        <f t="shared" si="33"/>
        <v>9.2226087034003861</v>
      </c>
      <c r="M84" s="78"/>
      <c r="N84" s="28" t="s">
        <v>2</v>
      </c>
      <c r="O84" s="33">
        <v>0.60689000000000004</v>
      </c>
      <c r="P84" s="33">
        <v>22.267499999999998</v>
      </c>
      <c r="Q84" s="33">
        <v>23.936666666666667</v>
      </c>
      <c r="R84" s="33">
        <v>9.2600000000000016</v>
      </c>
      <c r="S84" s="33">
        <v>7.830000000000001</v>
      </c>
      <c r="T84" s="34"/>
      <c r="U84" s="34"/>
    </row>
    <row r="85" spans="1:21" x14ac:dyDescent="0.25">
      <c r="A85" s="18" t="s">
        <v>69</v>
      </c>
      <c r="B85" s="23">
        <v>4.6494000046494008</v>
      </c>
      <c r="C85" s="23">
        <v>10.066510066510066</v>
      </c>
      <c r="D85" s="23">
        <f t="shared" si="28"/>
        <v>6.8162440293936672</v>
      </c>
      <c r="E85" s="23">
        <f t="shared" si="29"/>
        <v>7.6254075963929875</v>
      </c>
      <c r="F85" s="23"/>
      <c r="G85" s="74" t="s">
        <v>69</v>
      </c>
      <c r="H85" s="61">
        <f t="shared" si="30"/>
        <v>6.1289291666666674</v>
      </c>
      <c r="I85" s="61">
        <f t="shared" si="31"/>
        <v>6.4744844431688842</v>
      </c>
      <c r="J85" s="61">
        <f t="shared" si="32"/>
        <v>1.1509231532241033</v>
      </c>
      <c r="K85" s="56"/>
      <c r="L85" s="62">
        <f t="shared" si="33"/>
        <v>15.093267326044568</v>
      </c>
      <c r="M85" s="78"/>
      <c r="N85" s="28" t="s">
        <v>69</v>
      </c>
      <c r="O85" s="33">
        <v>4.9109999999999996</v>
      </c>
      <c r="P85" s="33">
        <v>14.258750000000001</v>
      </c>
      <c r="Q85" s="33">
        <v>6.8975000000000009</v>
      </c>
      <c r="R85" s="33">
        <v>3.9350000000000001</v>
      </c>
      <c r="S85" s="33">
        <v>4.2366666666666672</v>
      </c>
      <c r="T85" s="34"/>
      <c r="U85" s="34"/>
    </row>
    <row r="86" spans="1:21" x14ac:dyDescent="0.25">
      <c r="A86" s="18" t="s">
        <v>11</v>
      </c>
      <c r="B86" s="23">
        <v>1.625</v>
      </c>
      <c r="C86" s="23">
        <v>0.13300000000000001</v>
      </c>
      <c r="D86" s="23">
        <f t="shared" si="28"/>
        <v>1.0282</v>
      </c>
      <c r="E86" s="23">
        <f t="shared" si="29"/>
        <v>1.1502587138607343</v>
      </c>
      <c r="F86" s="23"/>
      <c r="G86" s="74" t="s">
        <v>11</v>
      </c>
      <c r="H86" s="61">
        <f t="shared" si="30"/>
        <v>1.2579099285714286</v>
      </c>
      <c r="I86" s="61">
        <f t="shared" si="31"/>
        <v>1.3288321731205184</v>
      </c>
      <c r="J86" s="61">
        <f t="shared" si="32"/>
        <v>-0.17857345925978407</v>
      </c>
      <c r="K86" s="56"/>
      <c r="L86" s="62">
        <f t="shared" si="33"/>
        <v>15.52463433729784</v>
      </c>
      <c r="M86" s="78"/>
      <c r="N86" s="28" t="s">
        <v>11</v>
      </c>
      <c r="O86" s="33">
        <v>0.20432999999999998</v>
      </c>
      <c r="P86" s="33">
        <v>5.9137500000000003</v>
      </c>
      <c r="Q86" s="33">
        <v>2.3424999999999998</v>
      </c>
      <c r="R86" s="33">
        <v>0.20663571428571428</v>
      </c>
      <c r="S86" s="33">
        <v>0.1956</v>
      </c>
      <c r="T86" s="34"/>
      <c r="U86" s="34"/>
    </row>
    <row r="87" spans="1:21" x14ac:dyDescent="0.25">
      <c r="A87" s="18" t="s">
        <v>4</v>
      </c>
      <c r="B87" s="23">
        <v>3.0070000000000001</v>
      </c>
      <c r="C87" s="23">
        <v>49.075000000000003</v>
      </c>
      <c r="D87" s="23">
        <f t="shared" si="28"/>
        <v>21.434200000000004</v>
      </c>
      <c r="E87" s="23">
        <f t="shared" si="29"/>
        <v>23.9786766432929</v>
      </c>
      <c r="F87" s="23"/>
      <c r="G87" s="74" t="s">
        <v>4</v>
      </c>
      <c r="H87" s="61">
        <f t="shared" si="30"/>
        <v>24.266455952380952</v>
      </c>
      <c r="I87" s="61">
        <f t="shared" si="31"/>
        <v>25.634623485130298</v>
      </c>
      <c r="J87" s="61">
        <f t="shared" si="32"/>
        <v>-1.6559468418373982</v>
      </c>
      <c r="K87" s="56"/>
      <c r="L87" s="62">
        <f t="shared" si="33"/>
        <v>6.9059142273415866</v>
      </c>
      <c r="M87" s="78"/>
      <c r="N87" s="28" t="s">
        <v>4</v>
      </c>
      <c r="O87" s="33">
        <v>35.636000000000003</v>
      </c>
      <c r="P87" s="33">
        <v>6.3925000000000001</v>
      </c>
      <c r="Q87" s="33">
        <v>19.457500000000003</v>
      </c>
      <c r="R87" s="33">
        <v>24.642857142857142</v>
      </c>
      <c r="S87" s="33">
        <v>17.726666666666667</v>
      </c>
      <c r="T87" s="34"/>
      <c r="U87" s="34"/>
    </row>
    <row r="88" spans="1:21" x14ac:dyDescent="0.25">
      <c r="A88" s="18" t="s">
        <v>8</v>
      </c>
      <c r="B88" s="23">
        <v>11.157</v>
      </c>
      <c r="C88" s="23">
        <v>0.129</v>
      </c>
      <c r="D88" s="23">
        <f t="shared" si="28"/>
        <v>6.7457999999999991</v>
      </c>
      <c r="E88" s="23">
        <f t="shared" si="29"/>
        <v>7.546601081464444</v>
      </c>
      <c r="F88" s="23"/>
      <c r="G88" s="74" t="s">
        <v>8</v>
      </c>
      <c r="H88" s="61">
        <f t="shared" si="30"/>
        <v>4.2818055000000008</v>
      </c>
      <c r="I88" s="61">
        <f t="shared" si="31"/>
        <v>4.5232180605380297</v>
      </c>
      <c r="J88" s="61">
        <f t="shared" si="32"/>
        <v>3.0233830209264143</v>
      </c>
      <c r="K88" s="56"/>
      <c r="L88" s="62">
        <f t="shared" si="33"/>
        <v>40.062844031232622</v>
      </c>
      <c r="M88" s="78"/>
      <c r="N88" s="28" t="s">
        <v>8</v>
      </c>
      <c r="O88" s="33">
        <v>0.28666999999999992</v>
      </c>
      <c r="P88" s="33">
        <v>12.76125</v>
      </c>
      <c r="Q88" s="33">
        <v>6.0233333333333343</v>
      </c>
      <c r="R88" s="33">
        <v>0.19749999999999998</v>
      </c>
      <c r="S88" s="33">
        <v>6.2033333333333331</v>
      </c>
      <c r="T88" s="34"/>
      <c r="U88" s="34"/>
    </row>
    <row r="89" spans="1:21" x14ac:dyDescent="0.25">
      <c r="A89" s="18" t="s">
        <v>3</v>
      </c>
      <c r="B89" s="23">
        <v>1.7779999999999998</v>
      </c>
      <c r="C89" s="23">
        <v>2.5000000000000001E-2</v>
      </c>
      <c r="D89" s="23">
        <f t="shared" si="28"/>
        <v>1.0767999999999998</v>
      </c>
      <c r="E89" s="23">
        <f t="shared" si="29"/>
        <v>1.2046280714697906</v>
      </c>
      <c r="F89" s="23"/>
      <c r="G89" s="74" t="s">
        <v>3</v>
      </c>
      <c r="H89" s="61">
        <f t="shared" si="30"/>
        <v>0.114691875</v>
      </c>
      <c r="I89" s="61">
        <f t="shared" si="31"/>
        <v>0.12115831987159857</v>
      </c>
      <c r="J89" s="63">
        <f t="shared" si="32"/>
        <v>1.0834697515981919</v>
      </c>
      <c r="K89" s="56"/>
      <c r="L89" s="62">
        <f t="shared" si="33"/>
        <v>89.942263280999995</v>
      </c>
      <c r="M89" s="78"/>
      <c r="N89" s="28" t="s">
        <v>3</v>
      </c>
      <c r="O89" s="33">
        <v>3.9420000000000004E-2</v>
      </c>
      <c r="P89" s="33">
        <v>5.0562500000000003E-2</v>
      </c>
      <c r="Q89" s="33">
        <v>2.7158333333333329E-2</v>
      </c>
      <c r="R89" s="33">
        <v>0.24680000000000005</v>
      </c>
      <c r="S89" s="33">
        <v>0.31223333333333331</v>
      </c>
      <c r="T89" s="34"/>
      <c r="U89" s="34"/>
    </row>
    <row r="90" spans="1:21" x14ac:dyDescent="0.25">
      <c r="A90" s="18" t="s">
        <v>9</v>
      </c>
      <c r="B90" s="23">
        <v>2.5649999999999999</v>
      </c>
      <c r="C90" s="23">
        <v>1.2E-2</v>
      </c>
      <c r="D90" s="23">
        <f t="shared" si="28"/>
        <v>1.5437999999999998</v>
      </c>
      <c r="E90" s="23">
        <f t="shared" si="29"/>
        <v>1.7270661373839737</v>
      </c>
      <c r="F90" s="23"/>
      <c r="G90" s="74" t="s">
        <v>9</v>
      </c>
      <c r="H90" s="61">
        <f t="shared" si="30"/>
        <v>1.6680796904761905</v>
      </c>
      <c r="I90" s="61">
        <f t="shared" si="31"/>
        <v>1.7621277244794493</v>
      </c>
      <c r="J90" s="63">
        <f t="shared" si="32"/>
        <v>-3.5061587095475577E-2</v>
      </c>
      <c r="K90" s="56"/>
      <c r="L90" s="62">
        <f t="shared" si="33"/>
        <v>2.0301241704955295</v>
      </c>
      <c r="M90" s="78"/>
      <c r="N90" s="28" t="s">
        <v>9</v>
      </c>
      <c r="O90" s="33">
        <v>3.7389999999999993E-2</v>
      </c>
      <c r="P90" s="33">
        <v>1.025E-2</v>
      </c>
      <c r="Q90" s="33">
        <v>8.9333333333333331E-3</v>
      </c>
      <c r="R90" s="33">
        <v>7.9635714285714272</v>
      </c>
      <c r="S90" s="33">
        <v>5.3266666666666671</v>
      </c>
      <c r="T90" s="34"/>
      <c r="U90" s="34"/>
    </row>
    <row r="91" spans="1:21" x14ac:dyDescent="0.25">
      <c r="A91" s="18" t="s">
        <v>28</v>
      </c>
      <c r="B91" s="23">
        <v>0.42354000000000003</v>
      </c>
      <c r="C91" s="23">
        <v>0</v>
      </c>
      <c r="D91" s="23">
        <f t="shared" si="28"/>
        <v>0.25412400000000002</v>
      </c>
      <c r="E91" s="23">
        <f t="shared" si="29"/>
        <v>0.28429132989802108</v>
      </c>
      <c r="F91" s="23"/>
      <c r="G91" s="74" t="s">
        <v>28</v>
      </c>
      <c r="H91" s="61">
        <f>O91*O$96+P91*$P$96+Q91*$Q$96+R91*$R$96+S91*$S$96</f>
        <v>5.5992380952380946E-2</v>
      </c>
      <c r="I91" s="61">
        <f t="shared" si="31"/>
        <v>5.9149288489711876E-2</v>
      </c>
      <c r="J91" s="63">
        <f t="shared" si="32"/>
        <v>0.22514204140830921</v>
      </c>
      <c r="K91" s="56"/>
      <c r="L91" s="62">
        <f t="shared" si="33"/>
        <v>79.194128603594947</v>
      </c>
      <c r="M91" s="78"/>
      <c r="N91" s="28" t="s">
        <v>28</v>
      </c>
      <c r="O91" s="33">
        <v>0</v>
      </c>
      <c r="P91" s="33">
        <v>0</v>
      </c>
      <c r="Q91" s="33">
        <v>0</v>
      </c>
      <c r="R91" s="33">
        <v>7.4392857142857136E-2</v>
      </c>
      <c r="S91" s="33">
        <v>0.21206666666666665</v>
      </c>
      <c r="T91" s="34"/>
      <c r="U91" s="34"/>
    </row>
    <row r="92" spans="1:21" x14ac:dyDescent="0.25">
      <c r="A92" s="18" t="s">
        <v>39</v>
      </c>
      <c r="B92" s="23">
        <v>0.18302999999999997</v>
      </c>
      <c r="C92" s="23">
        <v>0</v>
      </c>
      <c r="D92" s="23">
        <f t="shared" si="28"/>
        <v>0.10981799999999999</v>
      </c>
      <c r="E92" s="23">
        <f t="shared" si="29"/>
        <v>0.12285461139735276</v>
      </c>
      <c r="F92" s="23"/>
      <c r="G92" s="74" t="s">
        <v>39</v>
      </c>
      <c r="H92" s="61">
        <f t="shared" si="30"/>
        <v>0.10928409523809525</v>
      </c>
      <c r="I92" s="61">
        <f t="shared" si="31"/>
        <v>0.11544564397203715</v>
      </c>
      <c r="J92" s="63">
        <f t="shared" si="32"/>
        <v>7.4089674253156185E-3</v>
      </c>
      <c r="K92" s="56"/>
      <c r="L92" s="62">
        <f t="shared" si="33"/>
        <v>6.0306791426432893</v>
      </c>
      <c r="M92" s="78"/>
      <c r="N92" s="28" t="s">
        <v>39</v>
      </c>
      <c r="O92" s="33">
        <v>0</v>
      </c>
      <c r="P92" s="33">
        <v>0</v>
      </c>
      <c r="Q92" s="33">
        <v>0</v>
      </c>
      <c r="R92" s="33">
        <v>0.35543571428571424</v>
      </c>
      <c r="S92" s="33">
        <v>0.3802666666666667</v>
      </c>
      <c r="T92" s="34"/>
      <c r="U92" s="34"/>
    </row>
    <row r="93" spans="1:21" x14ac:dyDescent="0.25">
      <c r="A93" s="18" t="s">
        <v>0</v>
      </c>
      <c r="B93" s="23">
        <f>SUM(B82:B92)</f>
        <v>82.337970004649407</v>
      </c>
      <c r="C93" s="23">
        <v>99.964510066510073</v>
      </c>
      <c r="D93" s="23">
        <f>SUM(D82:D92)</f>
        <v>89.388586029393693</v>
      </c>
      <c r="E93" s="23">
        <f t="shared" si="29"/>
        <v>100.00000000000001</v>
      </c>
      <c r="F93" s="23"/>
      <c r="G93" s="74" t="s">
        <v>0</v>
      </c>
      <c r="H93" s="67">
        <f>SUM(H82:H92)</f>
        <v>94.662814011904757</v>
      </c>
      <c r="I93" s="61">
        <f t="shared" si="31"/>
        <v>100</v>
      </c>
      <c r="J93" s="61">
        <f t="shared" si="32"/>
        <v>0</v>
      </c>
      <c r="K93" s="56"/>
      <c r="L93" s="62">
        <f t="shared" si="33"/>
        <v>1.4210854715202002E-14</v>
      </c>
      <c r="M93" s="75"/>
      <c r="N93" s="28" t="s">
        <v>0</v>
      </c>
      <c r="O93" s="33">
        <f>SUM(O82:O92)</f>
        <v>98.112380000000002</v>
      </c>
      <c r="P93" s="33">
        <f t="shared" ref="P93:S93" si="34">SUM(P82:P92)</f>
        <v>101.734275</v>
      </c>
      <c r="Q93" s="33">
        <f t="shared" si="34"/>
        <v>101.41940833333337</v>
      </c>
      <c r="R93" s="33">
        <f t="shared" si="34"/>
        <v>94.361085714285721</v>
      </c>
      <c r="S93" s="33">
        <f t="shared" si="34"/>
        <v>80.67506666666668</v>
      </c>
      <c r="T93" s="34"/>
      <c r="U93" s="34"/>
    </row>
    <row r="94" spans="1:21" x14ac:dyDescent="0.25">
      <c r="A94" s="19"/>
      <c r="B94" s="19"/>
      <c r="C94" s="18"/>
      <c r="D94" s="19"/>
      <c r="E94" s="19"/>
      <c r="F94" s="19"/>
      <c r="G94" s="74"/>
      <c r="H94" s="57"/>
      <c r="I94" s="57"/>
      <c r="J94" s="57"/>
      <c r="K94" s="64" t="s">
        <v>131</v>
      </c>
      <c r="L94" s="56"/>
      <c r="M94" s="77" t="s">
        <v>120</v>
      </c>
      <c r="N94" s="28" t="s">
        <v>90</v>
      </c>
      <c r="O94" s="34"/>
      <c r="P94" s="28"/>
      <c r="Q94" s="34"/>
      <c r="R94" s="33">
        <f>R91/R92</f>
        <v>0.20930045618054299</v>
      </c>
      <c r="S94" s="33">
        <f>S91/S92</f>
        <v>0.55767882187938278</v>
      </c>
      <c r="T94" s="34"/>
      <c r="U94" s="34"/>
    </row>
    <row r="95" spans="1:21" x14ac:dyDescent="0.25">
      <c r="A95" s="19"/>
      <c r="B95" s="21" t="s">
        <v>16</v>
      </c>
      <c r="C95" s="46" t="s">
        <v>15</v>
      </c>
      <c r="D95" s="17" t="s">
        <v>105</v>
      </c>
      <c r="E95" s="17"/>
      <c r="F95" s="17"/>
      <c r="G95" s="72"/>
      <c r="H95" s="65" t="s">
        <v>70</v>
      </c>
      <c r="I95" s="65"/>
      <c r="J95" s="66">
        <f>CORREL(E82:E92,H82:H92)</f>
        <v>0.99727519773900786</v>
      </c>
      <c r="K95" s="56" t="s">
        <v>106</v>
      </c>
      <c r="L95" s="62">
        <f>J91/J92</f>
        <v>30.387775851061765</v>
      </c>
      <c r="M95" s="78">
        <f>SQRT(('Tables S2 to S12 Analyses'!T188*100/'Tables S13 to S18 Mass balances'!D91)^2+('Tables S2 to S12 Analyses'!U188*100/'Tables S13 to S18 Mass balances'!D92)^2)/100*L95</f>
        <v>11.221239010748578</v>
      </c>
      <c r="N95" s="35"/>
      <c r="O95" s="30" t="s">
        <v>51</v>
      </c>
      <c r="P95" s="30" t="s">
        <v>83</v>
      </c>
      <c r="Q95" s="30" t="s">
        <v>84</v>
      </c>
      <c r="R95" s="30" t="s">
        <v>45</v>
      </c>
      <c r="S95" s="32" t="s">
        <v>89</v>
      </c>
      <c r="T95" s="34"/>
      <c r="U95" s="34"/>
    </row>
    <row r="96" spans="1:21" x14ac:dyDescent="0.25">
      <c r="A96" s="24" t="s">
        <v>104</v>
      </c>
      <c r="B96" s="25">
        <f>D96-C96</f>
        <v>0.6</v>
      </c>
      <c r="C96" s="23">
        <v>0.4</v>
      </c>
      <c r="D96" s="23">
        <v>1</v>
      </c>
      <c r="E96" s="23"/>
      <c r="F96" s="23"/>
      <c r="G96" s="72"/>
      <c r="H96" s="65" t="s">
        <v>71</v>
      </c>
      <c r="I96" s="65"/>
      <c r="J96" s="66">
        <f>J95*J95</f>
        <v>0.99455782002537718</v>
      </c>
      <c r="K96" s="56" t="s">
        <v>107</v>
      </c>
      <c r="L96" s="62">
        <f>J90/J89*1.12</f>
        <v>-3.6243722991812395E-2</v>
      </c>
      <c r="M96" s="78">
        <f>SQRT((1.12*SQRT(('Tables S2 to S12 Analyses'!V188*100/'Tables S13 to S18 Mass balances'!D89)^2+('Tables S2 to S12 Analyses'!W188*100/'Tables S13 to S18 Mass balances'!D90)^2)/100*L96)^2)</f>
        <v>6.6874683326938718E-3</v>
      </c>
      <c r="N96" s="36" t="s">
        <v>104</v>
      </c>
      <c r="O96" s="33">
        <v>0.4</v>
      </c>
      <c r="P96" s="33">
        <v>0.11</v>
      </c>
      <c r="Q96" s="33">
        <v>0.2</v>
      </c>
      <c r="R96" s="33">
        <v>0.04</v>
      </c>
      <c r="S96" s="33">
        <v>0.25</v>
      </c>
      <c r="T96" s="34"/>
      <c r="U96" s="34"/>
    </row>
    <row r="97" spans="1:22" x14ac:dyDescent="0.25">
      <c r="A97" s="19"/>
      <c r="B97" s="18" t="s">
        <v>0</v>
      </c>
      <c r="C97" s="18">
        <f>C96*100</f>
        <v>40</v>
      </c>
      <c r="D97" s="26">
        <f>D96*100</f>
        <v>100</v>
      </c>
      <c r="E97" s="26"/>
      <c r="F97" s="26"/>
      <c r="G97" s="72"/>
      <c r="H97" s="56"/>
      <c r="I97" s="56"/>
      <c r="J97" s="57"/>
      <c r="K97" s="56" t="s">
        <v>94</v>
      </c>
      <c r="L97" s="62">
        <f>H90/H89*1.12</f>
        <v>16.289290355862903</v>
      </c>
      <c r="M97" s="75"/>
      <c r="N97" s="28"/>
      <c r="O97" s="28">
        <f>O96*100</f>
        <v>40</v>
      </c>
      <c r="P97" s="28">
        <f t="shared" ref="P97:S97" si="35">P96*100</f>
        <v>11</v>
      </c>
      <c r="Q97" s="28">
        <f t="shared" si="35"/>
        <v>20</v>
      </c>
      <c r="R97" s="28">
        <f t="shared" si="35"/>
        <v>4</v>
      </c>
      <c r="S97" s="28">
        <f t="shared" si="35"/>
        <v>25</v>
      </c>
      <c r="T97" s="34"/>
      <c r="U97" s="34"/>
    </row>
    <row r="98" spans="1:22" x14ac:dyDescent="0.25">
      <c r="A98" s="19"/>
      <c r="B98" s="19"/>
      <c r="C98" s="19"/>
      <c r="D98" s="19"/>
      <c r="E98" s="19"/>
      <c r="F98" s="19"/>
      <c r="G98" s="72"/>
      <c r="H98" s="56"/>
      <c r="I98" s="56"/>
      <c r="J98" s="56"/>
      <c r="K98" s="56"/>
      <c r="L98" s="56"/>
      <c r="M98" s="73"/>
      <c r="N98" s="34"/>
      <c r="O98" s="28" t="s">
        <v>0</v>
      </c>
      <c r="P98" s="37">
        <f>SUM(O97:S97)</f>
        <v>100</v>
      </c>
      <c r="Q98" s="38" t="s">
        <v>72</v>
      </c>
      <c r="R98" s="48">
        <f>SUM(P97:Q97)</f>
        <v>31</v>
      </c>
      <c r="S98" s="34"/>
      <c r="T98" s="34"/>
      <c r="U98" s="34"/>
    </row>
    <row r="99" spans="1:22" x14ac:dyDescent="0.25">
      <c r="A99" s="19"/>
      <c r="B99" s="19"/>
      <c r="C99" s="19"/>
      <c r="D99" s="19"/>
      <c r="E99" s="19"/>
      <c r="F99" s="19"/>
      <c r="G99" s="72"/>
      <c r="H99" s="56"/>
      <c r="I99" s="56"/>
      <c r="J99" s="56"/>
      <c r="K99" s="56"/>
      <c r="L99" s="56"/>
      <c r="M99" s="73"/>
      <c r="N99" s="34"/>
      <c r="O99" s="28"/>
      <c r="P99" s="28"/>
      <c r="Q99" s="28"/>
      <c r="R99" s="28"/>
      <c r="S99" s="28"/>
      <c r="T99" s="28"/>
      <c r="U99" s="28"/>
    </row>
    <row r="100" spans="1:22" ht="15.75" thickBot="1" x14ac:dyDescent="0.3">
      <c r="A100" s="19"/>
      <c r="B100" s="19"/>
      <c r="C100" s="19"/>
      <c r="D100" s="19"/>
      <c r="E100" s="19"/>
      <c r="F100" s="19"/>
      <c r="G100" s="79"/>
      <c r="H100" s="80"/>
      <c r="I100" s="80"/>
      <c r="J100" s="80"/>
      <c r="K100" s="80"/>
      <c r="L100" s="80"/>
      <c r="M100" s="81"/>
      <c r="N100" s="34"/>
      <c r="O100" s="28"/>
      <c r="P100" s="28"/>
      <c r="Q100" s="28"/>
      <c r="R100" s="28"/>
      <c r="S100" s="28"/>
      <c r="T100" s="28"/>
      <c r="U100" s="28"/>
    </row>
    <row r="101" spans="1:22" ht="18" x14ac:dyDescent="0.25">
      <c r="A101" s="54" t="s">
        <v>114</v>
      </c>
      <c r="B101" s="19"/>
      <c r="C101" s="19"/>
      <c r="D101" s="19"/>
      <c r="E101" s="19"/>
      <c r="F101" s="19"/>
      <c r="G101" s="69"/>
      <c r="H101" s="70"/>
      <c r="I101" s="70"/>
      <c r="J101" s="70"/>
      <c r="K101" s="70"/>
      <c r="L101" s="70"/>
      <c r="M101" s="71"/>
      <c r="N101" s="34"/>
      <c r="O101" s="34"/>
      <c r="P101" s="34"/>
      <c r="Q101" s="34"/>
      <c r="R101" s="34"/>
      <c r="S101" s="34"/>
      <c r="T101" s="34"/>
      <c r="U101" s="34"/>
    </row>
    <row r="102" spans="1:22" x14ac:dyDescent="0.25">
      <c r="A102" s="17" t="s">
        <v>95</v>
      </c>
      <c r="B102" s="19"/>
      <c r="C102" s="19"/>
      <c r="D102" s="19"/>
      <c r="E102" s="19"/>
      <c r="F102" s="19"/>
      <c r="G102" s="72"/>
      <c r="H102" s="56"/>
      <c r="I102" s="56"/>
      <c r="J102" s="56"/>
      <c r="K102" s="56"/>
      <c r="L102" s="56"/>
      <c r="M102" s="73"/>
      <c r="N102" s="34"/>
      <c r="O102" s="34"/>
      <c r="P102" s="34"/>
      <c r="Q102" s="34"/>
      <c r="R102" s="34"/>
      <c r="S102" s="34"/>
      <c r="T102" s="40"/>
      <c r="U102" s="34"/>
    </row>
    <row r="103" spans="1:22" x14ac:dyDescent="0.25">
      <c r="A103" s="19"/>
      <c r="B103" s="18"/>
      <c r="C103" s="19"/>
      <c r="D103" s="20"/>
      <c r="E103" s="20"/>
      <c r="F103" s="20"/>
      <c r="G103" s="74"/>
      <c r="H103" s="57"/>
      <c r="I103" s="57"/>
      <c r="J103" s="57"/>
      <c r="K103" s="56"/>
      <c r="L103" s="56"/>
      <c r="M103" s="75"/>
      <c r="N103" s="28"/>
      <c r="O103" s="29" t="s">
        <v>88</v>
      </c>
      <c r="P103" s="28"/>
      <c r="Q103" s="28"/>
      <c r="R103" s="28"/>
      <c r="S103" s="28"/>
      <c r="T103" s="40"/>
      <c r="U103" s="34"/>
    </row>
    <row r="104" spans="1:22" ht="30" x14ac:dyDescent="0.25">
      <c r="A104" s="18"/>
      <c r="B104" s="21" t="s">
        <v>16</v>
      </c>
      <c r="C104" s="19"/>
      <c r="D104" s="17"/>
      <c r="E104" s="17" t="s">
        <v>125</v>
      </c>
      <c r="F104" s="17"/>
      <c r="G104" s="76"/>
      <c r="H104" s="58" t="s">
        <v>117</v>
      </c>
      <c r="I104" s="59" t="s">
        <v>125</v>
      </c>
      <c r="J104" s="58" t="s">
        <v>118</v>
      </c>
      <c r="K104" s="56"/>
      <c r="L104" s="60" t="s">
        <v>91</v>
      </c>
      <c r="M104" s="77"/>
      <c r="N104" s="30"/>
      <c r="O104" s="32" t="s">
        <v>48</v>
      </c>
      <c r="P104" s="32" t="s">
        <v>53</v>
      </c>
      <c r="Q104" s="32" t="s">
        <v>49</v>
      </c>
      <c r="R104" s="30" t="s">
        <v>96</v>
      </c>
      <c r="S104" s="30" t="s">
        <v>50</v>
      </c>
      <c r="T104" s="34"/>
      <c r="U104" s="30"/>
      <c r="V104" s="14"/>
    </row>
    <row r="105" spans="1:22" x14ac:dyDescent="0.25">
      <c r="A105" s="18" t="s">
        <v>1</v>
      </c>
      <c r="B105" s="23">
        <v>42.287999999999997</v>
      </c>
      <c r="C105" s="19"/>
      <c r="D105" s="23"/>
      <c r="E105" s="23">
        <f>B105*100/$B$116</f>
        <v>51.359050991434572</v>
      </c>
      <c r="F105" s="23"/>
      <c r="G105" s="74" t="s">
        <v>1</v>
      </c>
      <c r="H105" s="61">
        <f t="shared" ref="H105:H115" si="36">O105*O$119+P105*$P$119+Q105*$Q$119+R105*R$119+S105*S$119</f>
        <v>46.905860818181814</v>
      </c>
      <c r="I105" s="61">
        <f>H105*100/$H$116</f>
        <v>55.423135595715955</v>
      </c>
      <c r="J105" s="61">
        <f>E105-I105</f>
        <v>-4.0640846042813834</v>
      </c>
      <c r="K105" s="56"/>
      <c r="L105" s="62">
        <f>SQRT(((E105-I105)/E105*100)^2)</f>
        <v>7.9130835282746421</v>
      </c>
      <c r="M105" s="78"/>
      <c r="N105" s="28" t="s">
        <v>1</v>
      </c>
      <c r="O105" s="33">
        <v>51.035818181818179</v>
      </c>
      <c r="P105" s="33">
        <v>38.039000000000001</v>
      </c>
      <c r="Q105" s="33">
        <v>41.977499999999999</v>
      </c>
      <c r="R105" s="33">
        <v>100</v>
      </c>
      <c r="S105" s="33">
        <v>11.53614</v>
      </c>
      <c r="T105" s="34"/>
      <c r="U105" s="33"/>
      <c r="V105" s="11"/>
    </row>
    <row r="106" spans="1:22" x14ac:dyDescent="0.25">
      <c r="A106" s="18" t="s">
        <v>7</v>
      </c>
      <c r="B106" s="23">
        <v>0.58499999999999996</v>
      </c>
      <c r="C106" s="19"/>
      <c r="D106" s="23"/>
      <c r="E106" s="23">
        <f t="shared" ref="E106:E116" si="37">B106*100/$B$116</f>
        <v>0.71048630415222358</v>
      </c>
      <c r="F106" s="23"/>
      <c r="G106" s="74" t="s">
        <v>7</v>
      </c>
      <c r="H106" s="61">
        <f t="shared" si="36"/>
        <v>0.56246103181818186</v>
      </c>
      <c r="I106" s="61">
        <f t="shared" ref="I106:I116" si="38">H106*100/$H$116</f>
        <v>0.66459400787037415</v>
      </c>
      <c r="J106" s="61">
        <f t="shared" ref="J106:J116" si="39">E106-I106</f>
        <v>4.5892296281849432E-2</v>
      </c>
      <c r="K106" s="56"/>
      <c r="L106" s="62">
        <f t="shared" ref="L106:L116" si="40">SQRT(((E106-I106)/E106*100)^2)</f>
        <v>6.4592795123066704</v>
      </c>
      <c r="M106" s="78"/>
      <c r="N106" s="28" t="s">
        <v>7</v>
      </c>
      <c r="O106" s="33">
        <v>0.6611818181818182</v>
      </c>
      <c r="P106" s="33">
        <v>0.12745999999999999</v>
      </c>
      <c r="Q106" s="33">
        <v>0.81597500000000001</v>
      </c>
      <c r="R106" s="33"/>
      <c r="S106" s="33">
        <v>2.6490000000000003E-2</v>
      </c>
      <c r="T106" s="34"/>
      <c r="U106" s="33"/>
      <c r="V106" s="11"/>
    </row>
    <row r="107" spans="1:22" x14ac:dyDescent="0.25">
      <c r="A107" s="18" t="s">
        <v>2</v>
      </c>
      <c r="B107" s="23">
        <v>14.077</v>
      </c>
      <c r="C107" s="19"/>
      <c r="D107" s="23"/>
      <c r="E107" s="23">
        <f t="shared" si="37"/>
        <v>17.096608040257866</v>
      </c>
      <c r="F107" s="23"/>
      <c r="G107" s="74" t="s">
        <v>2</v>
      </c>
      <c r="H107" s="61">
        <f t="shared" si="36"/>
        <v>14.552128363636363</v>
      </c>
      <c r="I107" s="61">
        <f t="shared" si="38"/>
        <v>17.194537514839816</v>
      </c>
      <c r="J107" s="61">
        <f t="shared" si="39"/>
        <v>-9.7929474581949449E-2</v>
      </c>
      <c r="K107" s="56"/>
      <c r="L107" s="62">
        <f t="shared" si="40"/>
        <v>0.57280060671305177</v>
      </c>
      <c r="M107" s="78"/>
      <c r="N107" s="28" t="s">
        <v>2</v>
      </c>
      <c r="O107" s="33">
        <v>11.479363636363637</v>
      </c>
      <c r="P107" s="33">
        <v>62.561999999999991</v>
      </c>
      <c r="Q107" s="33">
        <v>21.85</v>
      </c>
      <c r="R107" s="33"/>
      <c r="S107" s="33">
        <v>0.59321999999999986</v>
      </c>
      <c r="T107" s="34"/>
      <c r="U107" s="33"/>
      <c r="V107" s="11"/>
    </row>
    <row r="108" spans="1:22" x14ac:dyDescent="0.25">
      <c r="A108" s="18" t="s">
        <v>69</v>
      </c>
      <c r="B108" s="23">
        <v>4.6494000046494008</v>
      </c>
      <c r="C108" s="19"/>
      <c r="D108" s="23"/>
      <c r="E108" s="23">
        <f t="shared" si="37"/>
        <v>5.6467265398780926</v>
      </c>
      <c r="F108" s="23"/>
      <c r="G108" s="74" t="s">
        <v>69</v>
      </c>
      <c r="H108" s="61">
        <f t="shared" si="36"/>
        <v>1.6930159454545453</v>
      </c>
      <c r="I108" s="61">
        <f t="shared" si="38"/>
        <v>2.0004376995521405</v>
      </c>
      <c r="J108" s="61">
        <f t="shared" si="39"/>
        <v>3.6462888403259521</v>
      </c>
      <c r="K108" s="56"/>
      <c r="L108" s="62">
        <f t="shared" si="40"/>
        <v>64.573497841187688</v>
      </c>
      <c r="M108" s="78"/>
      <c r="N108" s="28" t="s">
        <v>69</v>
      </c>
      <c r="O108" s="33">
        <v>1.6995454545454545</v>
      </c>
      <c r="P108" s="33">
        <v>3.4889999999999997E-2</v>
      </c>
      <c r="Q108" s="33">
        <v>3.3174999999999999</v>
      </c>
      <c r="R108" s="33"/>
      <c r="S108" s="33">
        <v>0.88593000000000011</v>
      </c>
      <c r="T108" s="34"/>
      <c r="U108" s="33"/>
      <c r="V108" s="11"/>
    </row>
    <row r="109" spans="1:22" x14ac:dyDescent="0.25">
      <c r="A109" s="18" t="s">
        <v>11</v>
      </c>
      <c r="B109" s="23">
        <v>1.625</v>
      </c>
      <c r="C109" s="19"/>
      <c r="D109" s="23"/>
      <c r="E109" s="23">
        <f t="shared" si="37"/>
        <v>1.97357306708951</v>
      </c>
      <c r="F109" s="23"/>
      <c r="G109" s="74" t="s">
        <v>11</v>
      </c>
      <c r="H109" s="61">
        <f t="shared" si="36"/>
        <v>1.7513670363636364</v>
      </c>
      <c r="I109" s="61">
        <f t="shared" si="38"/>
        <v>2.0693843166102575</v>
      </c>
      <c r="J109" s="61">
        <f t="shared" si="39"/>
        <v>-9.5811249520747488E-2</v>
      </c>
      <c r="K109" s="56"/>
      <c r="L109" s="62">
        <f t="shared" si="40"/>
        <v>4.8547100240906378</v>
      </c>
      <c r="M109" s="78"/>
      <c r="N109" s="28" t="s">
        <v>11</v>
      </c>
      <c r="O109" s="33">
        <v>0.45063636363636361</v>
      </c>
      <c r="P109" s="33">
        <v>0.25669000000000003</v>
      </c>
      <c r="Q109" s="33">
        <v>8.32</v>
      </c>
      <c r="R109" s="33"/>
      <c r="S109" s="33">
        <v>1.9505199999999998</v>
      </c>
      <c r="T109" s="34"/>
      <c r="U109" s="33"/>
      <c r="V109" s="11"/>
    </row>
    <row r="110" spans="1:22" x14ac:dyDescent="0.25">
      <c r="A110" s="18" t="s">
        <v>4</v>
      </c>
      <c r="B110" s="23">
        <v>3.0070000000000001</v>
      </c>
      <c r="C110" s="19"/>
      <c r="D110" s="23"/>
      <c r="E110" s="23">
        <f t="shared" si="37"/>
        <v>3.6520210539927116</v>
      </c>
      <c r="F110" s="23"/>
      <c r="G110" s="74" t="s">
        <v>4</v>
      </c>
      <c r="H110" s="61">
        <f t="shared" si="36"/>
        <v>3.3814855454545452</v>
      </c>
      <c r="I110" s="61">
        <f t="shared" si="38"/>
        <v>3.9955035177189475</v>
      </c>
      <c r="J110" s="61">
        <f t="shared" si="39"/>
        <v>-0.34348246372623592</v>
      </c>
      <c r="K110" s="56"/>
      <c r="L110" s="62">
        <f t="shared" si="40"/>
        <v>9.4052706336594252</v>
      </c>
      <c r="M110" s="78"/>
      <c r="N110" s="28" t="s">
        <v>4</v>
      </c>
      <c r="O110" s="33">
        <v>1.5295454545454545</v>
      </c>
      <c r="P110" s="33">
        <v>0.1051</v>
      </c>
      <c r="Q110" s="33">
        <v>12.712499999999999</v>
      </c>
      <c r="R110" s="33"/>
      <c r="S110" s="33">
        <v>4.7409999999999997</v>
      </c>
      <c r="T110" s="34"/>
      <c r="U110" s="33"/>
      <c r="V110" s="11"/>
    </row>
    <row r="111" spans="1:22" x14ac:dyDescent="0.25">
      <c r="A111" s="18" t="s">
        <v>8</v>
      </c>
      <c r="B111" s="23">
        <v>11.157</v>
      </c>
      <c r="C111" s="19"/>
      <c r="D111" s="23"/>
      <c r="E111" s="23">
        <f t="shared" si="37"/>
        <v>13.550249052010869</v>
      </c>
      <c r="F111" s="23"/>
      <c r="G111" s="74" t="s">
        <v>8</v>
      </c>
      <c r="H111" s="61">
        <f t="shared" si="36"/>
        <v>12.219242981818184</v>
      </c>
      <c r="I111" s="61">
        <f t="shared" si="38"/>
        <v>14.438041405601918</v>
      </c>
      <c r="J111" s="61">
        <f t="shared" si="39"/>
        <v>-0.88779235359104902</v>
      </c>
      <c r="K111" s="56"/>
      <c r="L111" s="62">
        <f t="shared" si="40"/>
        <v>6.5518526647250068</v>
      </c>
      <c r="M111" s="78"/>
      <c r="N111" s="28" t="s">
        <v>8</v>
      </c>
      <c r="O111" s="33">
        <v>10.302181818181818</v>
      </c>
      <c r="P111" s="33">
        <v>7.9580000000000012E-2</v>
      </c>
      <c r="Q111" s="33">
        <v>11.795</v>
      </c>
      <c r="R111" s="33"/>
      <c r="S111" s="33">
        <v>37.488000000000007</v>
      </c>
      <c r="T111" s="34"/>
      <c r="U111" s="33"/>
      <c r="V111" s="11"/>
    </row>
    <row r="112" spans="1:22" x14ac:dyDescent="0.25">
      <c r="A112" s="18" t="s">
        <v>3</v>
      </c>
      <c r="B112" s="23">
        <v>1.7779999999999998</v>
      </c>
      <c r="C112" s="19"/>
      <c r="D112" s="23"/>
      <c r="E112" s="23">
        <f t="shared" si="37"/>
        <v>2.1593925620216297</v>
      </c>
      <c r="F112" s="23"/>
      <c r="G112" s="74" t="s">
        <v>3</v>
      </c>
      <c r="H112" s="61">
        <f t="shared" si="36"/>
        <v>0.77318037727272726</v>
      </c>
      <c r="I112" s="61">
        <f t="shared" si="38"/>
        <v>0.91357625981192325</v>
      </c>
      <c r="J112" s="63">
        <f t="shared" si="39"/>
        <v>1.2458163022097064</v>
      </c>
      <c r="K112" s="56"/>
      <c r="L112" s="62">
        <f t="shared" si="40"/>
        <v>57.692905130847052</v>
      </c>
      <c r="M112" s="78"/>
      <c r="N112" s="28" t="s">
        <v>3</v>
      </c>
      <c r="O112" s="33">
        <v>1.1357272727272727</v>
      </c>
      <c r="P112" s="33">
        <v>2.6739999999999996E-2</v>
      </c>
      <c r="Q112" s="33">
        <v>0.137875</v>
      </c>
      <c r="R112" s="33"/>
      <c r="S112" s="33">
        <v>0.12672</v>
      </c>
      <c r="T112" s="34"/>
      <c r="U112" s="33"/>
      <c r="V112" s="11"/>
    </row>
    <row r="113" spans="1:22" x14ac:dyDescent="0.25">
      <c r="A113" s="18" t="s">
        <v>9</v>
      </c>
      <c r="B113" s="23">
        <v>2.5649999999999999</v>
      </c>
      <c r="C113" s="19"/>
      <c r="D113" s="23"/>
      <c r="E113" s="23">
        <f t="shared" si="37"/>
        <v>3.1152091797443648</v>
      </c>
      <c r="F113" s="23"/>
      <c r="G113" s="74" t="s">
        <v>9</v>
      </c>
      <c r="H113" s="61">
        <f t="shared" si="36"/>
        <v>2.4758016000000005</v>
      </c>
      <c r="I113" s="61">
        <f t="shared" si="38"/>
        <v>2.9253633851167296</v>
      </c>
      <c r="J113" s="63">
        <f t="shared" si="39"/>
        <v>0.18984579462763529</v>
      </c>
      <c r="K113" s="56"/>
      <c r="L113" s="62">
        <f t="shared" si="40"/>
        <v>6.0941588084050942</v>
      </c>
      <c r="M113" s="78"/>
      <c r="N113" s="28" t="s">
        <v>9</v>
      </c>
      <c r="O113" s="33">
        <v>3.7750000000000004</v>
      </c>
      <c r="P113" s="33">
        <v>1.8610000000000002E-2</v>
      </c>
      <c r="Q113" s="33">
        <v>1.04E-2</v>
      </c>
      <c r="R113" s="33"/>
      <c r="S113" s="33">
        <v>0.19375000000000001</v>
      </c>
      <c r="T113" s="34"/>
      <c r="U113" s="33"/>
      <c r="V113" s="11"/>
    </row>
    <row r="114" spans="1:22" x14ac:dyDescent="0.25">
      <c r="A114" s="18" t="s">
        <v>28</v>
      </c>
      <c r="B114" s="23">
        <v>0.42354000000000003</v>
      </c>
      <c r="C114" s="19"/>
      <c r="D114" s="23"/>
      <c r="E114" s="23">
        <f t="shared" si="37"/>
        <v>0.51439208420620985</v>
      </c>
      <c r="F114" s="23"/>
      <c r="G114" s="74" t="s">
        <v>28</v>
      </c>
      <c r="H114" s="61">
        <f t="shared" si="36"/>
        <v>0.19771818181818182</v>
      </c>
      <c r="I114" s="61">
        <f t="shared" si="38"/>
        <v>0.23362030691908486</v>
      </c>
      <c r="J114" s="63">
        <f t="shared" si="39"/>
        <v>0.28077177728712499</v>
      </c>
      <c r="K114" s="56"/>
      <c r="L114" s="62">
        <f t="shared" si="40"/>
        <v>54.583222780420748</v>
      </c>
      <c r="M114" s="78"/>
      <c r="N114" s="28" t="s">
        <v>28</v>
      </c>
      <c r="O114" s="33">
        <v>0.30418181818181816</v>
      </c>
      <c r="P114" s="33">
        <v>0</v>
      </c>
      <c r="Q114" s="33">
        <v>0</v>
      </c>
      <c r="R114" s="33"/>
      <c r="S114" s="33">
        <v>0</v>
      </c>
      <c r="T114" s="34"/>
      <c r="U114" s="33"/>
      <c r="V114" s="11"/>
    </row>
    <row r="115" spans="1:22" x14ac:dyDescent="0.25">
      <c r="A115" s="18" t="s">
        <v>39</v>
      </c>
      <c r="B115" s="23">
        <v>0.18302999999999997</v>
      </c>
      <c r="C115" s="19"/>
      <c r="D115" s="23"/>
      <c r="E115" s="23">
        <f t="shared" si="37"/>
        <v>0.22229112521193412</v>
      </c>
      <c r="F115" s="23"/>
      <c r="G115" s="74" t="s">
        <v>39</v>
      </c>
      <c r="H115" s="61">
        <f t="shared" si="36"/>
        <v>0.12001363636363638</v>
      </c>
      <c r="I115" s="61">
        <f t="shared" si="38"/>
        <v>0.14180599024287549</v>
      </c>
      <c r="J115" s="63">
        <f t="shared" si="39"/>
        <v>8.0485134969058625E-2</v>
      </c>
      <c r="K115" s="56"/>
      <c r="L115" s="62">
        <f t="shared" si="40"/>
        <v>36.207084242487618</v>
      </c>
      <c r="M115" s="78"/>
      <c r="N115" s="28" t="s">
        <v>39</v>
      </c>
      <c r="O115" s="33">
        <v>0.18463636363636365</v>
      </c>
      <c r="P115" s="33">
        <v>0</v>
      </c>
      <c r="Q115" s="33">
        <v>0</v>
      </c>
      <c r="R115" s="33"/>
      <c r="S115" s="33">
        <v>0</v>
      </c>
      <c r="T115" s="34"/>
      <c r="U115" s="33"/>
      <c r="V115" s="11"/>
    </row>
    <row r="116" spans="1:22" x14ac:dyDescent="0.25">
      <c r="A116" s="18" t="s">
        <v>0</v>
      </c>
      <c r="B116" s="23">
        <f>SUM(B105:B115)</f>
        <v>82.337970004649407</v>
      </c>
      <c r="C116" s="19"/>
      <c r="D116" s="23"/>
      <c r="E116" s="23">
        <f t="shared" si="37"/>
        <v>100.00000000000001</v>
      </c>
      <c r="F116" s="23"/>
      <c r="G116" s="74" t="s">
        <v>0</v>
      </c>
      <c r="H116" s="67">
        <f>SUM(H105:H115)</f>
        <v>84.6322755181818</v>
      </c>
      <c r="I116" s="61">
        <f t="shared" si="38"/>
        <v>100</v>
      </c>
      <c r="J116" s="61">
        <f t="shared" si="39"/>
        <v>0</v>
      </c>
      <c r="K116" s="56"/>
      <c r="L116" s="62">
        <f t="shared" si="40"/>
        <v>1.4210854715202002E-14</v>
      </c>
      <c r="M116" s="75"/>
      <c r="N116" s="28" t="s">
        <v>0</v>
      </c>
      <c r="O116" s="33">
        <f t="shared" ref="O116:Q116" si="41">SUM(O105:O115)</f>
        <v>82.557818181818178</v>
      </c>
      <c r="P116" s="33">
        <f t="shared" si="41"/>
        <v>101.25006999999999</v>
      </c>
      <c r="Q116" s="33">
        <f t="shared" si="41"/>
        <v>100.93674999999999</v>
      </c>
      <c r="R116" s="33">
        <f>SUM(R105:R115)</f>
        <v>100</v>
      </c>
      <c r="S116" s="33">
        <f>SUM(S105:S115)</f>
        <v>57.541770000000007</v>
      </c>
      <c r="T116" s="34"/>
      <c r="U116" s="33"/>
      <c r="V116" s="11"/>
    </row>
    <row r="117" spans="1:22" x14ac:dyDescent="0.25">
      <c r="A117" s="18" t="s">
        <v>90</v>
      </c>
      <c r="B117" s="23">
        <f>B114/B115</f>
        <v>2.3140468775610561</v>
      </c>
      <c r="C117" s="19"/>
      <c r="D117" s="19"/>
      <c r="E117" s="19"/>
      <c r="F117" s="19"/>
      <c r="G117" s="74"/>
      <c r="H117" s="57"/>
      <c r="I117" s="57"/>
      <c r="J117" s="57"/>
      <c r="K117" s="64" t="s">
        <v>131</v>
      </c>
      <c r="L117" s="62"/>
      <c r="M117" s="77" t="s">
        <v>120</v>
      </c>
      <c r="N117" s="28" t="s">
        <v>90</v>
      </c>
      <c r="O117" s="33">
        <f>O114/O115</f>
        <v>1.6474643032988674</v>
      </c>
      <c r="P117" s="33"/>
      <c r="Q117" s="28"/>
      <c r="R117" s="41"/>
      <c r="S117" s="34"/>
      <c r="T117" s="34"/>
      <c r="U117" s="28"/>
      <c r="V117" s="11"/>
    </row>
    <row r="118" spans="1:22" x14ac:dyDescent="0.25">
      <c r="A118" s="19"/>
      <c r="B118" s="21" t="s">
        <v>16</v>
      </c>
      <c r="C118" s="19"/>
      <c r="D118" s="17"/>
      <c r="E118" s="17"/>
      <c r="F118" s="17"/>
      <c r="G118" s="72"/>
      <c r="H118" s="65" t="s">
        <v>70</v>
      </c>
      <c r="I118" s="65"/>
      <c r="J118" s="66">
        <f>CORREL(E105:E115,H105:H115)</f>
        <v>0.99725336739571624</v>
      </c>
      <c r="K118" s="56" t="s">
        <v>106</v>
      </c>
      <c r="L118" s="88">
        <f>J114/J115</f>
        <v>3.4884923457612853</v>
      </c>
      <c r="M118" s="78">
        <f>SQRT(('Tables S2 to S12 Analyses'!T255*100/'Tables S13 to S18 Mass balances'!B114)^2+('Tables S2 to S12 Analyses'!U255*100/'Tables S13 to S18 Mass balances'!B115)^2)/100*L118</f>
        <v>1.6275580894739616</v>
      </c>
      <c r="N118" s="35"/>
      <c r="O118" s="36" t="s">
        <v>48</v>
      </c>
      <c r="P118" s="36" t="s">
        <v>53</v>
      </c>
      <c r="Q118" s="42" t="s">
        <v>49</v>
      </c>
      <c r="R118" s="30" t="s">
        <v>96</v>
      </c>
      <c r="S118" s="30" t="s">
        <v>50</v>
      </c>
      <c r="T118" s="34"/>
      <c r="U118" s="36"/>
      <c r="V118" s="14"/>
    </row>
    <row r="119" spans="1:22" x14ac:dyDescent="0.25">
      <c r="A119" s="24" t="s">
        <v>104</v>
      </c>
      <c r="B119" s="25">
        <v>1</v>
      </c>
      <c r="C119" s="19"/>
      <c r="D119" s="23"/>
      <c r="E119" s="23"/>
      <c r="F119" s="23"/>
      <c r="G119" s="72"/>
      <c r="H119" s="65" t="s">
        <v>71</v>
      </c>
      <c r="I119" s="65"/>
      <c r="J119" s="66">
        <f>J118*J118</f>
        <v>0.99451427878209542</v>
      </c>
      <c r="K119" s="56" t="s">
        <v>107</v>
      </c>
      <c r="L119" s="62">
        <f>J113/J112*1.12</f>
        <v>0.17067306761503617</v>
      </c>
      <c r="M119" s="78">
        <f>SQRT((1.12*SQRT(('Tables S2 to S12 Analyses'!V255*100/'Tables S13 to S18 Mass balances'!B112)^2+('Tables S2 to S12 Analyses'!W255*100/'Tables S13 to S18 Mass balances'!B113)^2)/100*L119)^2)</f>
        <v>7.7243261573737412E-2</v>
      </c>
      <c r="N119" s="36" t="s">
        <v>104</v>
      </c>
      <c r="O119" s="33">
        <v>0.65</v>
      </c>
      <c r="P119" s="33">
        <v>0.06</v>
      </c>
      <c r="Q119" s="33">
        <v>0.15</v>
      </c>
      <c r="R119" s="33">
        <v>0.04</v>
      </c>
      <c r="S119" s="33">
        <v>0.1</v>
      </c>
      <c r="T119" s="34"/>
      <c r="U119" s="33"/>
      <c r="V119" s="11"/>
    </row>
    <row r="120" spans="1:22" x14ac:dyDescent="0.25">
      <c r="A120" s="18" t="s">
        <v>0</v>
      </c>
      <c r="B120" s="26">
        <f>B119*100</f>
        <v>100</v>
      </c>
      <c r="C120" s="19"/>
      <c r="D120" s="22"/>
      <c r="E120" s="22"/>
      <c r="F120" s="22"/>
      <c r="G120" s="72"/>
      <c r="H120" s="56"/>
      <c r="I120" s="56"/>
      <c r="J120" s="57"/>
      <c r="K120" s="56" t="s">
        <v>94</v>
      </c>
      <c r="L120" s="62">
        <f>O113/O112</f>
        <v>3.3238613623629236</v>
      </c>
      <c r="M120" s="75"/>
      <c r="N120" s="28"/>
      <c r="O120" s="28">
        <f>O119*100</f>
        <v>65</v>
      </c>
      <c r="P120" s="28">
        <f>P119*100</f>
        <v>6</v>
      </c>
      <c r="Q120" s="28">
        <f>Q119*100</f>
        <v>15</v>
      </c>
      <c r="R120" s="28">
        <f>R119*100</f>
        <v>4</v>
      </c>
      <c r="S120" s="28">
        <f>S119*100</f>
        <v>10</v>
      </c>
      <c r="T120" s="34"/>
      <c r="U120" s="28"/>
      <c r="V120" s="9"/>
    </row>
    <row r="121" spans="1:22" x14ac:dyDescent="0.25">
      <c r="A121" s="19"/>
      <c r="B121" s="19"/>
      <c r="C121" s="19"/>
      <c r="D121" s="19"/>
      <c r="E121" s="19"/>
      <c r="F121" s="19"/>
      <c r="G121" s="72"/>
      <c r="H121" s="56"/>
      <c r="I121" s="56"/>
      <c r="J121" s="56"/>
      <c r="K121" s="56"/>
      <c r="L121" s="62"/>
      <c r="M121" s="73"/>
      <c r="N121" s="34"/>
      <c r="O121" s="28" t="s">
        <v>0</v>
      </c>
      <c r="P121" s="37">
        <f>SUM(O120:S120)</f>
        <v>100</v>
      </c>
      <c r="Q121" s="38" t="s">
        <v>72</v>
      </c>
      <c r="R121" s="34"/>
      <c r="S121" s="33"/>
      <c r="T121" s="34"/>
      <c r="U121" s="34"/>
    </row>
    <row r="122" spans="1:22" ht="15.75" thickBot="1" x14ac:dyDescent="0.3">
      <c r="A122" s="19"/>
      <c r="B122" s="19"/>
      <c r="C122" s="19"/>
      <c r="D122" s="19"/>
      <c r="E122" s="19"/>
      <c r="F122" s="19"/>
      <c r="G122" s="79"/>
      <c r="H122" s="80"/>
      <c r="I122" s="80"/>
      <c r="J122" s="80"/>
      <c r="K122" s="80"/>
      <c r="L122" s="80"/>
      <c r="M122" s="81"/>
      <c r="N122" s="34"/>
      <c r="O122" s="34"/>
      <c r="P122" s="34"/>
      <c r="Q122" s="34"/>
      <c r="R122" s="34"/>
      <c r="S122" s="34"/>
      <c r="T122" s="34"/>
      <c r="U122" s="34"/>
    </row>
    <row r="123" spans="1:22" ht="18" x14ac:dyDescent="0.25">
      <c r="A123" s="54" t="s">
        <v>115</v>
      </c>
      <c r="B123" s="19"/>
      <c r="C123" s="19"/>
      <c r="D123" s="19"/>
      <c r="E123" s="19"/>
      <c r="F123" s="19"/>
      <c r="G123" s="69"/>
      <c r="H123" s="70"/>
      <c r="I123" s="70"/>
      <c r="J123" s="70"/>
      <c r="K123" s="70"/>
      <c r="L123" s="70"/>
      <c r="M123" s="71"/>
      <c r="N123" s="34"/>
      <c r="O123" s="34"/>
      <c r="P123" s="34"/>
      <c r="Q123" s="34"/>
      <c r="R123" s="34"/>
      <c r="S123" s="34"/>
      <c r="T123" s="34"/>
      <c r="U123" s="34"/>
    </row>
    <row r="124" spans="1:22" x14ac:dyDescent="0.25">
      <c r="A124" s="17" t="s">
        <v>78</v>
      </c>
      <c r="B124" s="19"/>
      <c r="C124" s="19"/>
      <c r="D124" s="19"/>
      <c r="E124" s="19"/>
      <c r="F124" s="19"/>
      <c r="G124" s="72"/>
      <c r="H124" s="56"/>
      <c r="I124" s="56"/>
      <c r="J124" s="56"/>
      <c r="K124" s="56"/>
      <c r="L124" s="56"/>
      <c r="M124" s="73"/>
      <c r="N124" s="34"/>
      <c r="O124" s="34"/>
      <c r="P124" s="34"/>
      <c r="Q124" s="34"/>
      <c r="R124" s="34"/>
      <c r="S124" s="34"/>
      <c r="T124" s="40"/>
      <c r="U124" s="34"/>
    </row>
    <row r="125" spans="1:22" x14ac:dyDescent="0.25">
      <c r="A125" s="19"/>
      <c r="B125" s="18"/>
      <c r="C125" s="19"/>
      <c r="D125" s="20"/>
      <c r="E125" s="20"/>
      <c r="F125" s="20"/>
      <c r="G125" s="74"/>
      <c r="H125" s="57"/>
      <c r="I125" s="57"/>
      <c r="J125" s="57"/>
      <c r="K125" s="56"/>
      <c r="L125" s="56"/>
      <c r="M125" s="75"/>
      <c r="N125" s="28"/>
      <c r="O125" s="29" t="s">
        <v>88</v>
      </c>
      <c r="P125" s="28"/>
      <c r="Q125" s="28"/>
      <c r="R125" s="28"/>
      <c r="S125" s="28"/>
      <c r="T125" s="40"/>
      <c r="U125" s="34"/>
    </row>
    <row r="126" spans="1:22" ht="30" x14ac:dyDescent="0.25">
      <c r="A126" s="18"/>
      <c r="B126" s="21" t="s">
        <v>16</v>
      </c>
      <c r="C126" s="22" t="s">
        <v>15</v>
      </c>
      <c r="D126" s="17" t="s">
        <v>105</v>
      </c>
      <c r="E126" s="17" t="s">
        <v>125</v>
      </c>
      <c r="F126" s="17"/>
      <c r="G126" s="76"/>
      <c r="H126" s="58" t="s">
        <v>117</v>
      </c>
      <c r="I126" s="59" t="s">
        <v>125</v>
      </c>
      <c r="J126" s="58" t="s">
        <v>118</v>
      </c>
      <c r="K126" s="56"/>
      <c r="L126" s="60" t="s">
        <v>91</v>
      </c>
      <c r="M126" s="77"/>
      <c r="N126" s="30"/>
      <c r="O126" s="32" t="s">
        <v>51</v>
      </c>
      <c r="P126" s="32" t="s">
        <v>46</v>
      </c>
      <c r="Q126" s="32" t="s">
        <v>49</v>
      </c>
      <c r="R126" s="30" t="s">
        <v>75</v>
      </c>
      <c r="S126" s="30" t="s">
        <v>76</v>
      </c>
      <c r="T126" s="30" t="s">
        <v>77</v>
      </c>
      <c r="U126" s="30"/>
    </row>
    <row r="127" spans="1:22" x14ac:dyDescent="0.25">
      <c r="A127" s="18" t="s">
        <v>1</v>
      </c>
      <c r="B127" s="23">
        <v>42.287999999999997</v>
      </c>
      <c r="C127" s="23">
        <v>40.436</v>
      </c>
      <c r="D127" s="23">
        <f t="shared" ref="D127:D137" si="42">B127*(1-$C$141)+C127*$C$141</f>
        <v>41.361999999999995</v>
      </c>
      <c r="E127" s="23">
        <f>D127*100/$D$138</f>
        <v>45.377331108007816</v>
      </c>
      <c r="F127" s="23"/>
      <c r="G127" s="74" t="s">
        <v>1</v>
      </c>
      <c r="H127" s="61">
        <f t="shared" ref="H127:H137" si="43">O127*O$141+P127*$P$141+Q127*$Q$141+R127*R$141+S127*S$141+T127*T$141</f>
        <v>45.677044444444441</v>
      </c>
      <c r="I127" s="61">
        <f>H127*100/$H$138</f>
        <v>49.052225593840078</v>
      </c>
      <c r="J127" s="61">
        <f>E127-I127</f>
        <v>-3.6748944858322616</v>
      </c>
      <c r="K127" s="56"/>
      <c r="L127" s="62">
        <f>SQRT(((E127-I127)/E127*100)^2)</f>
        <v>8.0985249597099962</v>
      </c>
      <c r="M127" s="78"/>
      <c r="N127" s="28" t="s">
        <v>1</v>
      </c>
      <c r="O127" s="33">
        <v>56.303999999999995</v>
      </c>
      <c r="P127" s="33">
        <v>54.366000000000007</v>
      </c>
      <c r="Q127" s="33">
        <v>39.887777777777778</v>
      </c>
      <c r="R127" s="33">
        <v>0</v>
      </c>
      <c r="S127" s="33">
        <v>0</v>
      </c>
      <c r="T127" s="33">
        <v>0</v>
      </c>
      <c r="U127" s="33"/>
    </row>
    <row r="128" spans="1:22" x14ac:dyDescent="0.25">
      <c r="A128" s="18" t="s">
        <v>7</v>
      </c>
      <c r="B128" s="23">
        <v>0.58499999999999996</v>
      </c>
      <c r="C128" s="23">
        <v>6.0000000000000001E-3</v>
      </c>
      <c r="D128" s="23">
        <f t="shared" si="42"/>
        <v>0.29549999999999998</v>
      </c>
      <c r="E128" s="23">
        <f t="shared" ref="E128:E138" si="44">D128*100/$D$138</f>
        <v>0.32418648378744525</v>
      </c>
      <c r="F128" s="23"/>
      <c r="G128" s="74" t="s">
        <v>7</v>
      </c>
      <c r="H128" s="61">
        <f t="shared" si="43"/>
        <v>0.21428657777777779</v>
      </c>
      <c r="I128" s="61">
        <f>H128*100/$H$138</f>
        <v>0.23012070248266611</v>
      </c>
      <c r="J128" s="61">
        <f t="shared" ref="J128:J138" si="45">E128-I128</f>
        <v>9.4065781304779134E-2</v>
      </c>
      <c r="K128" s="56"/>
      <c r="L128" s="62">
        <f>SQRT(((E128-I128)/E128*100)^2)</f>
        <v>29.015947921645591</v>
      </c>
      <c r="M128" s="78"/>
      <c r="N128" s="28" t="s">
        <v>7</v>
      </c>
      <c r="O128" s="33">
        <v>8.6680000000000007E-2</v>
      </c>
      <c r="P128" s="33">
        <v>0.14275999999999997</v>
      </c>
      <c r="Q128" s="33">
        <v>0.59711111111111115</v>
      </c>
      <c r="R128" s="33">
        <v>0</v>
      </c>
      <c r="S128" s="33">
        <v>0</v>
      </c>
      <c r="T128" s="33">
        <v>0</v>
      </c>
      <c r="U128" s="33"/>
    </row>
    <row r="129" spans="1:21" x14ac:dyDescent="0.25">
      <c r="A129" s="18" t="s">
        <v>2</v>
      </c>
      <c r="B129" s="23">
        <v>14.077</v>
      </c>
      <c r="C129" s="23">
        <v>8.2000000000000003E-2</v>
      </c>
      <c r="D129" s="23">
        <f t="shared" si="42"/>
        <v>7.0795000000000003</v>
      </c>
      <c r="E129" s="23">
        <f t="shared" si="44"/>
        <v>7.7667621386572554</v>
      </c>
      <c r="F129" s="23"/>
      <c r="G129" s="74" t="s">
        <v>2</v>
      </c>
      <c r="H129" s="61">
        <f t="shared" si="43"/>
        <v>6.9801227444444445</v>
      </c>
      <c r="I129" s="61">
        <f t="shared" ref="I129:I138" si="46">H129*100/$H$138</f>
        <v>7.4958999580111181</v>
      </c>
      <c r="J129" s="61">
        <f t="shared" si="45"/>
        <v>0.27086218064613732</v>
      </c>
      <c r="K129" s="56"/>
      <c r="L129" s="62">
        <f>SQRT(((E129-I129)/E129*100)^2)</f>
        <v>3.4874530185234294</v>
      </c>
      <c r="M129" s="78"/>
      <c r="N129" s="28" t="s">
        <v>2</v>
      </c>
      <c r="O129" s="33">
        <v>0.60689000000000004</v>
      </c>
      <c r="P129" s="33">
        <v>6.5320000000000009</v>
      </c>
      <c r="Q129" s="33">
        <v>22.337777777777777</v>
      </c>
      <c r="R129" s="33">
        <v>0</v>
      </c>
      <c r="S129" s="33">
        <v>0</v>
      </c>
      <c r="T129" s="33">
        <v>0</v>
      </c>
      <c r="U129" s="33"/>
    </row>
    <row r="130" spans="1:21" x14ac:dyDescent="0.25">
      <c r="A130" s="18" t="s">
        <v>69</v>
      </c>
      <c r="B130" s="23">
        <v>4.6494000046494008</v>
      </c>
      <c r="C130" s="23">
        <v>10.066510066510066</v>
      </c>
      <c r="D130" s="23">
        <f t="shared" si="42"/>
        <v>7.3579550355797334</v>
      </c>
      <c r="E130" s="23">
        <f t="shared" si="44"/>
        <v>8.0722489707300191</v>
      </c>
      <c r="F130" s="23"/>
      <c r="G130" s="74" t="s">
        <v>69</v>
      </c>
      <c r="H130" s="61">
        <f t="shared" si="43"/>
        <v>4.7063533333333325</v>
      </c>
      <c r="I130" s="61">
        <f t="shared" si="46"/>
        <v>5.0541165313743575</v>
      </c>
      <c r="J130" s="61">
        <f t="shared" si="45"/>
        <v>3.0181324393556617</v>
      </c>
      <c r="K130" s="56"/>
      <c r="L130" s="62">
        <f t="shared" ref="L130:L138" si="47">SQRT(((E130-I130)/E130*100)^2)</f>
        <v>37.388990977600074</v>
      </c>
      <c r="M130" s="78"/>
      <c r="N130" s="28" t="s">
        <v>69</v>
      </c>
      <c r="O130" s="33">
        <v>4.9109999999999996</v>
      </c>
      <c r="P130" s="33">
        <v>1.9549999999999996</v>
      </c>
      <c r="Q130" s="33">
        <v>8.2633333333333336</v>
      </c>
      <c r="R130" s="33">
        <v>0</v>
      </c>
      <c r="S130" s="33">
        <v>0</v>
      </c>
      <c r="T130" s="33">
        <v>0</v>
      </c>
      <c r="U130" s="33"/>
    </row>
    <row r="131" spans="1:21" x14ac:dyDescent="0.25">
      <c r="A131" s="18" t="s">
        <v>11</v>
      </c>
      <c r="B131" s="23">
        <v>1.625</v>
      </c>
      <c r="C131" s="23">
        <v>0.13300000000000001</v>
      </c>
      <c r="D131" s="23">
        <f t="shared" si="42"/>
        <v>0.879</v>
      </c>
      <c r="E131" s="23">
        <f t="shared" si="44"/>
        <v>0.96433136801747676</v>
      </c>
      <c r="F131" s="23"/>
      <c r="G131" s="74" t="s">
        <v>11</v>
      </c>
      <c r="H131" s="61">
        <f t="shared" si="43"/>
        <v>0.94996163333333339</v>
      </c>
      <c r="I131" s="61">
        <f t="shared" si="46"/>
        <v>1.0201564683204236</v>
      </c>
      <c r="J131" s="61">
        <f t="shared" si="45"/>
        <v>-5.5825100302946851E-2</v>
      </c>
      <c r="K131" s="56"/>
      <c r="L131" s="62">
        <f t="shared" si="47"/>
        <v>5.7889955833040085</v>
      </c>
      <c r="M131" s="78"/>
      <c r="N131" s="28" t="s">
        <v>11</v>
      </c>
      <c r="O131" s="33">
        <v>0.20432999999999998</v>
      </c>
      <c r="P131" s="33">
        <v>0.42996000000000001</v>
      </c>
      <c r="Q131" s="33">
        <v>3.1233333333333335</v>
      </c>
      <c r="R131" s="33">
        <v>0</v>
      </c>
      <c r="S131" s="33">
        <v>0</v>
      </c>
      <c r="T131" s="33">
        <v>0</v>
      </c>
      <c r="U131" s="33"/>
    </row>
    <row r="132" spans="1:21" x14ac:dyDescent="0.25">
      <c r="A132" s="18" t="s">
        <v>4</v>
      </c>
      <c r="B132" s="23">
        <v>3.0070000000000001</v>
      </c>
      <c r="C132" s="23">
        <v>49.075000000000003</v>
      </c>
      <c r="D132" s="23">
        <f t="shared" si="42"/>
        <v>26.041</v>
      </c>
      <c r="E132" s="23">
        <f t="shared" si="44"/>
        <v>28.569002451129819</v>
      </c>
      <c r="F132" s="23"/>
      <c r="G132" s="74" t="s">
        <v>4</v>
      </c>
      <c r="H132" s="61">
        <f t="shared" si="43"/>
        <v>26.488078291873961</v>
      </c>
      <c r="I132" s="61">
        <f t="shared" si="46"/>
        <v>28.445342900865594</v>
      </c>
      <c r="J132" s="61">
        <f t="shared" si="45"/>
        <v>0.12365955026422526</v>
      </c>
      <c r="K132" s="56"/>
      <c r="L132" s="62">
        <f t="shared" si="47"/>
        <v>0.43284518063155158</v>
      </c>
      <c r="M132" s="78"/>
      <c r="N132" s="28" t="s">
        <v>4</v>
      </c>
      <c r="O132" s="33">
        <v>35.636000000000003</v>
      </c>
      <c r="P132" s="33">
        <v>13.494999999999999</v>
      </c>
      <c r="Q132" s="33">
        <v>10.675555555555555</v>
      </c>
      <c r="R132" s="33">
        <v>0</v>
      </c>
      <c r="S132" s="33">
        <v>0</v>
      </c>
      <c r="T132" s="33">
        <v>47.761194029850749</v>
      </c>
      <c r="U132" s="33"/>
    </row>
    <row r="133" spans="1:21" x14ac:dyDescent="0.25">
      <c r="A133" s="18" t="s">
        <v>8</v>
      </c>
      <c r="B133" s="23">
        <v>11.157</v>
      </c>
      <c r="C133" s="23">
        <v>0.129</v>
      </c>
      <c r="D133" s="23">
        <f t="shared" si="42"/>
        <v>5.6429999999999998</v>
      </c>
      <c r="E133" s="23">
        <f t="shared" si="44"/>
        <v>6.1908099086719233</v>
      </c>
      <c r="F133" s="23"/>
      <c r="G133" s="74" t="s">
        <v>8</v>
      </c>
      <c r="H133" s="61">
        <f t="shared" si="43"/>
        <v>6.8023402923853933</v>
      </c>
      <c r="I133" s="61">
        <f t="shared" si="46"/>
        <v>7.3049807544791721</v>
      </c>
      <c r="J133" s="61">
        <f t="shared" si="45"/>
        <v>-1.1141708458072488</v>
      </c>
      <c r="K133" s="56"/>
      <c r="L133" s="62">
        <f t="shared" si="47"/>
        <v>17.99717423477254</v>
      </c>
      <c r="M133" s="78"/>
      <c r="N133" s="28" t="s">
        <v>8</v>
      </c>
      <c r="O133" s="33">
        <v>0.28666999999999992</v>
      </c>
      <c r="P133" s="33">
        <v>18.016000000000002</v>
      </c>
      <c r="Q133" s="33">
        <v>13.845555555555556</v>
      </c>
      <c r="R133" s="33">
        <v>0</v>
      </c>
      <c r="S133" s="33">
        <v>71.748251748251747</v>
      </c>
      <c r="T133" s="33">
        <v>0</v>
      </c>
      <c r="U133" s="33"/>
    </row>
    <row r="134" spans="1:21" x14ac:dyDescent="0.25">
      <c r="A134" s="18" t="s">
        <v>3</v>
      </c>
      <c r="B134" s="23">
        <v>1.7779999999999998</v>
      </c>
      <c r="C134" s="23">
        <v>2.5000000000000001E-2</v>
      </c>
      <c r="D134" s="23">
        <f t="shared" si="42"/>
        <v>0.90149999999999986</v>
      </c>
      <c r="E134" s="23">
        <f t="shared" si="44"/>
        <v>0.98901561805205374</v>
      </c>
      <c r="F134" s="23"/>
      <c r="G134" s="74" t="s">
        <v>3</v>
      </c>
      <c r="H134" s="61">
        <f t="shared" si="43"/>
        <v>0.67185413256364934</v>
      </c>
      <c r="I134" s="61">
        <f t="shared" si="46"/>
        <v>0.72149896906637978</v>
      </c>
      <c r="J134" s="63">
        <f t="shared" si="45"/>
        <v>0.26751664898567395</v>
      </c>
      <c r="K134" s="56"/>
      <c r="L134" s="62">
        <f t="shared" si="47"/>
        <v>27.048779018532553</v>
      </c>
      <c r="M134" s="78"/>
      <c r="N134" s="28" t="s">
        <v>3</v>
      </c>
      <c r="O134" s="33">
        <v>3.9420000000000004E-2</v>
      </c>
      <c r="P134" s="33">
        <v>3.35</v>
      </c>
      <c r="Q134" s="33">
        <v>0.17547777777777776</v>
      </c>
      <c r="R134" s="33">
        <v>7.9914576238409962</v>
      </c>
      <c r="S134" s="33">
        <v>0</v>
      </c>
      <c r="T134" s="33">
        <v>0</v>
      </c>
      <c r="U134" s="33"/>
    </row>
    <row r="135" spans="1:21" x14ac:dyDescent="0.25">
      <c r="A135" s="18" t="s">
        <v>9</v>
      </c>
      <c r="B135" s="23">
        <v>2.5649999999999999</v>
      </c>
      <c r="C135" s="23">
        <v>1.2E-2</v>
      </c>
      <c r="D135" s="23">
        <f t="shared" si="42"/>
        <v>1.2885</v>
      </c>
      <c r="E135" s="23">
        <f t="shared" si="44"/>
        <v>1.4135847186467789</v>
      </c>
      <c r="F135" s="23"/>
      <c r="G135" s="74" t="s">
        <v>9</v>
      </c>
      <c r="H135" s="61">
        <f t="shared" si="43"/>
        <v>0.31216911141182835</v>
      </c>
      <c r="I135" s="61">
        <f t="shared" si="46"/>
        <v>0.33523600010998583</v>
      </c>
      <c r="J135" s="63">
        <f t="shared" si="45"/>
        <v>1.078348718536793</v>
      </c>
      <c r="K135" s="56"/>
      <c r="L135" s="62">
        <f t="shared" si="47"/>
        <v>76.284689860618585</v>
      </c>
      <c r="M135" s="78"/>
      <c r="N135" s="28" t="s">
        <v>9</v>
      </c>
      <c r="O135" s="33">
        <v>3.7389999999999993E-2</v>
      </c>
      <c r="P135" s="33">
        <v>0.11810000000000001</v>
      </c>
      <c r="Q135" s="33">
        <v>5.8833333333333342E-2</v>
      </c>
      <c r="R135" s="33">
        <v>51.962095615698999</v>
      </c>
      <c r="S135" s="33">
        <v>0</v>
      </c>
      <c r="T135" s="33">
        <v>0</v>
      </c>
      <c r="U135" s="33"/>
    </row>
    <row r="136" spans="1:21" x14ac:dyDescent="0.25">
      <c r="A136" s="18" t="s">
        <v>28</v>
      </c>
      <c r="B136" s="23">
        <v>0.42354000000000003</v>
      </c>
      <c r="C136" s="23">
        <v>0</v>
      </c>
      <c r="D136" s="23">
        <f t="shared" si="42"/>
        <v>0.21177000000000001</v>
      </c>
      <c r="E136" s="23">
        <f t="shared" si="44"/>
        <v>0.23232816132543918</v>
      </c>
      <c r="F136" s="23"/>
      <c r="G136" s="74" t="s">
        <v>28</v>
      </c>
      <c r="H136" s="61">
        <f t="shared" si="43"/>
        <v>0.21965838657894732</v>
      </c>
      <c r="I136" s="61">
        <f t="shared" si="46"/>
        <v>0.23588944650642688</v>
      </c>
      <c r="J136" s="63">
        <f t="shared" si="45"/>
        <v>-3.5612851809876944E-3</v>
      </c>
      <c r="K136" s="56"/>
      <c r="L136" s="62">
        <f t="shared" si="47"/>
        <v>1.5328684911335995</v>
      </c>
      <c r="M136" s="78"/>
      <c r="N136" s="28" t="s">
        <v>28</v>
      </c>
      <c r="O136" s="33">
        <v>0</v>
      </c>
      <c r="P136" s="33">
        <v>0</v>
      </c>
      <c r="Q136" s="33">
        <v>0</v>
      </c>
      <c r="R136" s="33">
        <v>43.931677315789464</v>
      </c>
      <c r="S136" s="33">
        <v>0</v>
      </c>
      <c r="T136" s="33">
        <v>0</v>
      </c>
      <c r="U136" s="33"/>
    </row>
    <row r="137" spans="1:21" x14ac:dyDescent="0.25">
      <c r="A137" s="18" t="s">
        <v>39</v>
      </c>
      <c r="B137" s="23">
        <v>0.18302999999999997</v>
      </c>
      <c r="C137" s="23">
        <v>0</v>
      </c>
      <c r="D137" s="23">
        <f t="shared" si="42"/>
        <v>9.1514999999999985E-2</v>
      </c>
      <c r="E137" s="23">
        <f t="shared" si="44"/>
        <v>0.1003990729739697</v>
      </c>
      <c r="F137" s="23"/>
      <c r="G137" s="74" t="s">
        <v>39</v>
      </c>
      <c r="H137" s="61">
        <f t="shared" si="43"/>
        <v>9.734000000000001E-2</v>
      </c>
      <c r="I137" s="61">
        <f t="shared" si="46"/>
        <v>0.10453267494379515</v>
      </c>
      <c r="J137" s="63">
        <f t="shared" si="45"/>
        <v>-4.1336019698254428E-3</v>
      </c>
      <c r="K137" s="56"/>
      <c r="L137" s="62">
        <f t="shared" si="47"/>
        <v>4.1171714512714219</v>
      </c>
      <c r="M137" s="78"/>
      <c r="N137" s="28" t="s">
        <v>39</v>
      </c>
      <c r="O137" s="33">
        <v>0</v>
      </c>
      <c r="P137" s="33">
        <v>0</v>
      </c>
      <c r="Q137" s="33">
        <v>0</v>
      </c>
      <c r="R137" s="33">
        <v>0</v>
      </c>
      <c r="S137" s="28">
        <v>48.67</v>
      </c>
      <c r="T137" s="33">
        <v>0</v>
      </c>
      <c r="U137" s="33"/>
    </row>
    <row r="138" spans="1:21" x14ac:dyDescent="0.25">
      <c r="A138" s="18" t="s">
        <v>0</v>
      </c>
      <c r="B138" s="23">
        <f>SUM(B127:B137)</f>
        <v>82.337970004649407</v>
      </c>
      <c r="C138" s="23">
        <f>SUM(C127:C137)</f>
        <v>99.964510066510073</v>
      </c>
      <c r="D138" s="23">
        <f>SUM(D127:D137)</f>
        <v>91.151240035579733</v>
      </c>
      <c r="E138" s="23">
        <f t="shared" si="44"/>
        <v>100.00000000000001</v>
      </c>
      <c r="F138" s="23"/>
      <c r="G138" s="74" t="s">
        <v>0</v>
      </c>
      <c r="H138" s="67">
        <f>SUM(H127:H137)</f>
        <v>93.119208948147104</v>
      </c>
      <c r="I138" s="61">
        <f t="shared" si="46"/>
        <v>99.999999999999986</v>
      </c>
      <c r="J138" s="61">
        <f t="shared" si="45"/>
        <v>0</v>
      </c>
      <c r="K138" s="56"/>
      <c r="L138" s="62">
        <f t="shared" si="47"/>
        <v>2.8421709430404004E-14</v>
      </c>
      <c r="M138" s="75"/>
      <c r="N138" s="28" t="s">
        <v>0</v>
      </c>
      <c r="O138" s="33">
        <f t="shared" ref="O138:Q138" si="48">SUM(O127:O137)</f>
        <v>98.112380000000002</v>
      </c>
      <c r="P138" s="33">
        <f t="shared" si="48"/>
        <v>98.404820000000015</v>
      </c>
      <c r="Q138" s="33">
        <f t="shared" si="48"/>
        <v>98.96475555555557</v>
      </c>
      <c r="R138" s="33">
        <f>SUM(R127:R137)</f>
        <v>103.88523055532946</v>
      </c>
      <c r="S138" s="33">
        <f>SUM(S127:S137)</f>
        <v>120.41825174825175</v>
      </c>
      <c r="T138" s="33">
        <f>SUM(T127:T137)</f>
        <v>47.761194029850749</v>
      </c>
      <c r="U138" s="33"/>
    </row>
    <row r="139" spans="1:21" x14ac:dyDescent="0.25">
      <c r="A139" s="19"/>
      <c r="B139" s="19"/>
      <c r="C139" s="23"/>
      <c r="D139" s="19"/>
      <c r="E139" s="19"/>
      <c r="F139" s="19"/>
      <c r="G139" s="74"/>
      <c r="H139" s="57"/>
      <c r="I139" s="57"/>
      <c r="J139" s="57"/>
      <c r="K139" s="64" t="s">
        <v>131</v>
      </c>
      <c r="L139" s="62"/>
      <c r="M139" s="77" t="s">
        <v>120</v>
      </c>
      <c r="N139" s="28" t="s">
        <v>90</v>
      </c>
      <c r="O139" s="28"/>
      <c r="P139" s="33"/>
      <c r="Q139" s="28"/>
      <c r="R139" s="41"/>
      <c r="S139" s="34"/>
      <c r="T139" s="33">
        <f>100-T138</f>
        <v>52.238805970149251</v>
      </c>
      <c r="U139" s="28"/>
    </row>
    <row r="140" spans="1:21" x14ac:dyDescent="0.25">
      <c r="A140" s="19"/>
      <c r="B140" s="21" t="s">
        <v>16</v>
      </c>
      <c r="C140" s="22" t="s">
        <v>15</v>
      </c>
      <c r="D140" s="17" t="s">
        <v>105</v>
      </c>
      <c r="E140" s="17"/>
      <c r="F140" s="17"/>
      <c r="G140" s="72"/>
      <c r="H140" s="65" t="s">
        <v>70</v>
      </c>
      <c r="I140" s="65"/>
      <c r="J140" s="66">
        <f>CORREL(E127:E137,H127:H137)</f>
        <v>0.99677004815792791</v>
      </c>
      <c r="K140" s="56" t="s">
        <v>121</v>
      </c>
      <c r="L140" s="88">
        <f>H136/H137</f>
        <v>2.2566096833670359</v>
      </c>
      <c r="M140" s="78">
        <f>SQRT('Tables S2 to S12 Analyses'!Y344*100/D136^2)/100*L140</f>
        <v>2.9383354701187354</v>
      </c>
      <c r="N140" s="35"/>
      <c r="O140" s="36" t="s">
        <v>51</v>
      </c>
      <c r="P140" s="36" t="s">
        <v>46</v>
      </c>
      <c r="Q140" s="42" t="s">
        <v>49</v>
      </c>
      <c r="R140" s="30" t="s">
        <v>75</v>
      </c>
      <c r="S140" s="30" t="s">
        <v>76</v>
      </c>
      <c r="T140" s="30" t="s">
        <v>77</v>
      </c>
      <c r="U140" s="36"/>
    </row>
    <row r="141" spans="1:21" x14ac:dyDescent="0.25">
      <c r="A141" s="24" t="s">
        <v>104</v>
      </c>
      <c r="B141" s="25">
        <f>D141-C141</f>
        <v>0.5</v>
      </c>
      <c r="C141" s="23">
        <v>0.5</v>
      </c>
      <c r="D141" s="23">
        <v>1</v>
      </c>
      <c r="E141" s="23"/>
      <c r="F141" s="23"/>
      <c r="G141" s="72"/>
      <c r="H141" s="65" t="s">
        <v>71</v>
      </c>
      <c r="I141" s="65"/>
      <c r="J141" s="66">
        <f>J140*J140</f>
        <v>0.99355052890475792</v>
      </c>
      <c r="K141" s="56" t="s">
        <v>107</v>
      </c>
      <c r="L141" s="62">
        <f>J135/J134*1.12</f>
        <v>4.5146743925679393</v>
      </c>
      <c r="M141" s="78">
        <f>SQRT((1.12*SQRT(('Tables S2 to S12 Analyses'!S325*100/'Tables S13 to S18 Mass balances'!D134)^2+('Tables S2 to S12 Analyses'!T325*100/'Tables S13 to S18 Mass balances'!D135)^2)/100*L141)^2)</f>
        <v>3.6401334478448226</v>
      </c>
      <c r="N141" s="36" t="s">
        <v>104</v>
      </c>
      <c r="O141" s="33">
        <v>0.47</v>
      </c>
      <c r="P141" s="33">
        <v>0.17</v>
      </c>
      <c r="Q141" s="33">
        <v>0.25</v>
      </c>
      <c r="R141" s="43">
        <v>5.0000000000000001E-3</v>
      </c>
      <c r="S141" s="43">
        <v>2E-3</v>
      </c>
      <c r="T141" s="33">
        <v>0.1</v>
      </c>
      <c r="U141" s="33"/>
    </row>
    <row r="142" spans="1:21" x14ac:dyDescent="0.25">
      <c r="A142" s="19"/>
      <c r="B142" s="18" t="s">
        <v>0</v>
      </c>
      <c r="C142" s="18">
        <f>C141*100</f>
        <v>50</v>
      </c>
      <c r="D142" s="26">
        <f>D141*100</f>
        <v>100</v>
      </c>
      <c r="E142" s="26"/>
      <c r="F142" s="26"/>
      <c r="G142" s="72"/>
      <c r="H142" s="56"/>
      <c r="I142" s="56"/>
      <c r="J142" s="57"/>
      <c r="K142" s="56" t="s">
        <v>94</v>
      </c>
      <c r="L142" s="62">
        <v>0</v>
      </c>
      <c r="M142" s="75"/>
      <c r="N142" s="28"/>
      <c r="O142" s="28">
        <f>O141*100</f>
        <v>47</v>
      </c>
      <c r="P142" s="28">
        <f t="shared" ref="P142:S142" si="49">P141*100</f>
        <v>17</v>
      </c>
      <c r="Q142" s="28">
        <f t="shared" si="49"/>
        <v>25</v>
      </c>
      <c r="R142" s="28">
        <f t="shared" si="49"/>
        <v>0.5</v>
      </c>
      <c r="S142" s="28">
        <f t="shared" si="49"/>
        <v>0.2</v>
      </c>
      <c r="T142" s="28">
        <f>T141*100</f>
        <v>10</v>
      </c>
      <c r="U142" s="28"/>
    </row>
    <row r="143" spans="1:21" ht="15.75" thickBot="1" x14ac:dyDescent="0.3">
      <c r="A143" s="19"/>
      <c r="B143" s="19"/>
      <c r="C143" s="19"/>
      <c r="D143" s="19"/>
      <c r="E143" s="19"/>
      <c r="F143" s="19"/>
      <c r="G143" s="79"/>
      <c r="H143" s="80"/>
      <c r="I143" s="80"/>
      <c r="J143" s="80"/>
      <c r="K143" s="80" t="s">
        <v>93</v>
      </c>
      <c r="L143" s="89">
        <f>R135/R134*1.12</f>
        <v>7.2824695855186112</v>
      </c>
      <c r="M143" s="90">
        <f>SQRT((1.12*SQRT(('Tables S2 to S12 Analyses'!S325*100/'Tables S13 to S18 Mass balances'!D134)^2+('Tables S2 to S12 Analyses'!T325*100/'Tables S13 to S18 Mass balances'!D135)^2)/100*L143)^2)</f>
        <v>5.8717769690762909</v>
      </c>
      <c r="N143" s="34"/>
      <c r="O143" s="28" t="s">
        <v>0</v>
      </c>
      <c r="P143" s="37">
        <f>SUM(O142:T142)</f>
        <v>99.7</v>
      </c>
      <c r="Q143" s="38" t="s">
        <v>72</v>
      </c>
      <c r="R143" s="34"/>
      <c r="S143" s="33">
        <f>S142+R142</f>
        <v>0.7</v>
      </c>
      <c r="T143" s="34"/>
      <c r="U143" s="34"/>
    </row>
    <row r="144" spans="1:21" x14ac:dyDescent="0.25">
      <c r="L144" s="13"/>
    </row>
  </sheetData>
  <protectedRanges>
    <protectedRange sqref="B26 B48 B141 B96 B72 B119" name="Rango1"/>
  </protectedRanges>
  <mergeCells count="1">
    <mergeCell ref="A3:U3"/>
  </mergeCells>
  <pageMargins left="0.7" right="0.7" top="0.75" bottom="0.75" header="0.3" footer="0.3"/>
  <pageSetup paperSize="9" scale="40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Tables S2 to S12 Analyses</vt:lpstr>
      <vt:lpstr>Tables S13 to S18 Mass balances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2019-02-11T05:13:17Z</dcterms:modified>
</cp:coreProperties>
</file>