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ika\Documents\Drug resistance paper\"/>
    </mc:Choice>
  </mc:AlternateContent>
  <xr:revisionPtr revIDLastSave="0" documentId="13_ncr:1_{61D6E6F2-3923-40E6-B58D-C61E486B78A8}" xr6:coauthVersionLast="46" xr6:coauthVersionMax="46" xr10:uidLastSave="{00000000-0000-0000-0000-000000000000}"/>
  <bookViews>
    <workbookView xWindow="36990" yWindow="1050" windowWidth="17220" windowHeight="17100" xr2:uid="{B9B30DC5-5DA8-4B00-ADD1-FE5D3A6161D8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5" i="1"/>
  <c r="F5" i="1"/>
  <c r="E5" i="1"/>
  <c r="D5" i="1"/>
  <c r="C5" i="1"/>
  <c r="B5" i="1"/>
  <c r="G4" i="1"/>
  <c r="F4" i="1"/>
  <c r="E4" i="1"/>
  <c r="D4" i="1"/>
  <c r="C4" i="1"/>
  <c r="B4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<sst xmlns="http://schemas.openxmlformats.org/spreadsheetml/2006/main" count="25" uniqueCount="21">
  <si>
    <t>Parental</t>
  </si>
  <si>
    <t>glucose</t>
  </si>
  <si>
    <t>lactate</t>
  </si>
  <si>
    <t>glutamine</t>
  </si>
  <si>
    <t>glutamate</t>
  </si>
  <si>
    <t>mean</t>
  </si>
  <si>
    <t>se</t>
  </si>
  <si>
    <t>AraC</t>
  </si>
  <si>
    <t>DOX</t>
  </si>
  <si>
    <t>alanine</t>
  </si>
  <si>
    <t>histidine</t>
  </si>
  <si>
    <t>isoleucine</t>
  </si>
  <si>
    <t>leucine</t>
  </si>
  <si>
    <t>lysine</t>
  </si>
  <si>
    <t>methionine</t>
  </si>
  <si>
    <t>phenylalanine</t>
  </si>
  <si>
    <t>serine</t>
  </si>
  <si>
    <t>threonine</t>
  </si>
  <si>
    <t>tryptophan</t>
  </si>
  <si>
    <t>tyrosine</t>
  </si>
  <si>
    <t>valine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</si>
</sst>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66AE0-79FA-45FE-917B-E843F7DD23F2}">
  <dimension ref="A1:G18"/>
  <sheetViews>
    <sheetView tabSelected="1" workbookViewId="0">
      <selection activeCell="K60" sqref="K60:Q150"/>
    </sheetView>
  </sheetViews>
  <sheetFormatPr defaultRowHeight="14.5" x14ac:dyDescent="0.35"/>
  <cols>
    <col min="7" max="7" width="11.81640625" bestFit="1" customWidth="1"/>
  </cols>
  <sheetData>
    <row r="1" spans="1:7" x14ac:dyDescent="0.35">
      <c r="B1" s="1" t="s">
        <v>0</v>
      </c>
      <c r="C1" s="1"/>
      <c r="D1" s="1" t="s">
        <v>7</v>
      </c>
      <c r="E1" s="1"/>
      <c r="F1" s="1" t="s">
        <v>8</v>
      </c>
      <c r="G1" s="1"/>
    </row>
    <row r="2" spans="1:7" x14ac:dyDescent="0.35">
      <c r="B2" t="s">
        <v>5</v>
      </c>
      <c r="C2" t="s">
        <v>6</v>
      </c>
      <c r="D2" t="s">
        <v>5</v>
      </c>
      <c r="E2" t="s">
        <v>6</v>
      </c>
      <c r="F2" t="s">
        <v>5</v>
      </c>
      <c r="G2" t="s">
        <v>6</v>
      </c>
    </row>
    <row r="3" spans="1:7" x14ac:dyDescent="0.35">
      <c r="A3" t="s">
        <v>1</v>
      </c>
      <c r="B3">
        <f>-0.0703*3.65</f>
        <v>-0.25659500000000002</v>
      </c>
      <c r="C3">
        <f>0.009*3.65</f>
        <v>3.2849999999999997E-2</v>
      </c>
      <c r="D3">
        <f>-0.1484*4.32</f>
        <v>-0.6410880000000001</v>
      </c>
      <c r="E3">
        <f>0.01013*4.32</f>
        <v>4.3761600000000005E-2</v>
      </c>
      <c r="F3">
        <f>-0.03303*5.95</f>
        <v>-0.19652849999999999</v>
      </c>
      <c r="G3">
        <f>0.002456*5.95</f>
        <v>1.46132E-2</v>
      </c>
    </row>
    <row r="4" spans="1:7" x14ac:dyDescent="0.35">
      <c r="A4" t="s">
        <v>2</v>
      </c>
      <c r="B4">
        <f>0.1285*3.65</f>
        <v>0.46902500000000003</v>
      </c>
      <c r="C4">
        <f>0.01732*3.65</f>
        <v>6.3217999999999996E-2</v>
      </c>
      <c r="D4">
        <f>0.2844*4.32</f>
        <v>1.2286079999999999</v>
      </c>
      <c r="E4">
        <f>0.0009966*4.32</f>
        <v>4.3053120000000004E-3</v>
      </c>
      <c r="F4">
        <f>0.0286*5.95</f>
        <v>0.17017000000000002</v>
      </c>
      <c r="G4">
        <f>0.005067*5.95</f>
        <v>3.0148650000000003E-2</v>
      </c>
    </row>
    <row r="5" spans="1:7" x14ac:dyDescent="0.35">
      <c r="A5" t="s">
        <v>3</v>
      </c>
      <c r="B5">
        <f>-0.03112*3.65</f>
        <v>-0.11358799999999999</v>
      </c>
      <c r="C5">
        <f>0.008133*3.65</f>
        <v>2.9685449999999999E-2</v>
      </c>
      <c r="D5">
        <f>-0.04305*4.32</f>
        <v>-0.185976</v>
      </c>
      <c r="E5">
        <f>0.001917*4.32</f>
        <v>8.281440000000001E-3</v>
      </c>
      <c r="F5">
        <f>-0.02496*5.95</f>
        <v>-0.14851200000000001</v>
      </c>
      <c r="G5">
        <f>0.00148*5.95</f>
        <v>8.8059999999999996E-3</v>
      </c>
    </row>
    <row r="6" spans="1:7" x14ac:dyDescent="0.35">
      <c r="A6" t="s">
        <v>4</v>
      </c>
      <c r="B6">
        <f>0.006874*3.65</f>
        <v>2.5090100000000001E-2</v>
      </c>
      <c r="C6">
        <f>0.0008371*3.65</f>
        <v>3.0554150000000001E-3</v>
      </c>
      <c r="D6">
        <f>0.01335*4.32</f>
        <v>5.7672000000000008E-2</v>
      </c>
      <c r="E6">
        <f>0.0006925*4.32</f>
        <v>2.9916000000000001E-3</v>
      </c>
      <c r="F6">
        <f>0.01081*5.95</f>
        <v>6.4319500000000002E-2</v>
      </c>
      <c r="G6">
        <f>0.0006209*5.95</f>
        <v>3.6943549999999999E-3</v>
      </c>
    </row>
    <row r="7" spans="1:7" x14ac:dyDescent="0.35">
      <c r="A7" t="s">
        <v>9</v>
      </c>
      <c r="B7">
        <f>2.2891*3.65/1000</f>
        <v>8.3552149999999992E-3</v>
      </c>
      <c r="C7">
        <f>0.7128/1000*3.65</f>
        <v>2.6017200000000001E-3</v>
      </c>
      <c r="D7">
        <f>3.1267*4.32/1000</f>
        <v>1.3507344000000001E-2</v>
      </c>
      <c r="E7">
        <f>0.9532*4.32/1000</f>
        <v>4.1178240000000008E-3</v>
      </c>
      <c r="F7">
        <f>3.496*5.95/1000</f>
        <v>2.0801200000000002E-2</v>
      </c>
      <c r="G7">
        <f>0.2437*5.95/1000</f>
        <v>1.450015E-3</v>
      </c>
    </row>
    <row r="8" spans="1:7" x14ac:dyDescent="0.35">
      <c r="A8" t="s">
        <v>10</v>
      </c>
      <c r="B8">
        <f>-0.5717*3.65/1000</f>
        <v>-2.0867049999999999E-3</v>
      </c>
      <c r="C8">
        <f>0.07707*3.65/1000</f>
        <v>2.8130549999999999E-4</v>
      </c>
      <c r="D8">
        <f>-0.3143*4.32/1000</f>
        <v>-1.357776E-3</v>
      </c>
      <c r="E8">
        <f>0.4436*4.32/1000</f>
        <v>1.9163520000000001E-3</v>
      </c>
      <c r="F8">
        <f>-0.6528*5.95/1000</f>
        <v>-3.8841600000000007E-3</v>
      </c>
      <c r="G8">
        <f>0.1315*5.95/1000</f>
        <v>7.82425E-4</v>
      </c>
    </row>
    <row r="9" spans="1:7" x14ac:dyDescent="0.35">
      <c r="A9" t="s">
        <v>11</v>
      </c>
      <c r="B9">
        <f>-2.91*3.65/1000</f>
        <v>-1.0621500000000001E-2</v>
      </c>
      <c r="C9">
        <f>0.4532*3.65/1000</f>
        <v>1.6541799999999999E-3</v>
      </c>
      <c r="D9">
        <f>-3.0545*4.32/1000</f>
        <v>-1.3195440000000001E-2</v>
      </c>
      <c r="E9">
        <f>0.4131*4.32/1000</f>
        <v>1.7845920000000002E-3</v>
      </c>
      <c r="F9">
        <f>-2.1383*5.95/1000</f>
        <v>-1.2722885000000001E-2</v>
      </c>
      <c r="G9">
        <f>0.1448*5.95/1000</f>
        <v>8.6156000000000015E-4</v>
      </c>
    </row>
    <row r="10" spans="1:7" x14ac:dyDescent="0.35">
      <c r="A10" t="s">
        <v>12</v>
      </c>
      <c r="B10">
        <f>-3.9686*3.65/1000</f>
        <v>-1.4485389999999999E-2</v>
      </c>
      <c r="C10">
        <f>0.3645*3.65/1000</f>
        <v>1.3304249999999999E-3</v>
      </c>
      <c r="D10">
        <f>-5.4089*4.32/1000</f>
        <v>-2.3366448000000001E-2</v>
      </c>
      <c r="E10">
        <f>0.7694*4.32/1000</f>
        <v>3.3238080000000001E-3</v>
      </c>
      <c r="F10">
        <f>-3.5655*5.95/1000</f>
        <v>-2.1214725E-2</v>
      </c>
      <c r="G10">
        <f>0.1377*5.95/1000</f>
        <v>8.1931499999999993E-4</v>
      </c>
    </row>
    <row r="11" spans="1:7" x14ac:dyDescent="0.35">
      <c r="A11" t="s">
        <v>13</v>
      </c>
      <c r="B11">
        <f>-2.3644*3.65/1000</f>
        <v>-8.6300599999999984E-3</v>
      </c>
      <c r="C11">
        <f>0.1907*3.65/1000</f>
        <v>6.96055E-4</v>
      </c>
      <c r="D11">
        <f>-3.6579*4.32/1000</f>
        <v>-1.5802128000000002E-2</v>
      </c>
      <c r="E11">
        <f>0.186*4.32/1000</f>
        <v>8.0352000000000006E-4</v>
      </c>
      <c r="F11">
        <f>-2.8211*5.95/1000</f>
        <v>-1.6785544999999999E-2</v>
      </c>
      <c r="G11">
        <f>0.1005*5.95/1000</f>
        <v>5.9797500000000005E-4</v>
      </c>
    </row>
    <row r="12" spans="1:7" x14ac:dyDescent="0.35">
      <c r="A12" t="s">
        <v>14</v>
      </c>
      <c r="B12">
        <f>-0.832*3.65/1000</f>
        <v>-3.0368000000000001E-3</v>
      </c>
      <c r="C12">
        <f>0.09542*3.65/1000</f>
        <v>3.4828300000000001E-4</v>
      </c>
      <c r="D12">
        <f>-1.6077*4.32/1000</f>
        <v>-6.9452639999999996E-3</v>
      </c>
      <c r="E12">
        <f>0.04803*4.32/1000</f>
        <v>2.0748960000000003E-4</v>
      </c>
      <c r="F12">
        <f>-0.7772*5.95/1000</f>
        <v>-4.6243400000000002E-3</v>
      </c>
      <c r="G12">
        <f>0.02048*5.95/1000</f>
        <v>1.2185600000000002E-4</v>
      </c>
    </row>
    <row r="13" spans="1:7" x14ac:dyDescent="0.35">
      <c r="A13" t="s">
        <v>15</v>
      </c>
      <c r="B13">
        <f>-0.9282*3.65/1000</f>
        <v>-3.3879299999999999E-3</v>
      </c>
      <c r="C13">
        <f>0.07941*3.65/1000</f>
        <v>2.8984649999999997E-4</v>
      </c>
      <c r="D13">
        <f>-1.5274*4.32/1000</f>
        <v>-6.5983680000000003E-3</v>
      </c>
      <c r="E13">
        <f>0.1271*4.32/1000</f>
        <v>5.4907200000000006E-4</v>
      </c>
      <c r="F13">
        <f>-0.9997*5.95/1000</f>
        <v>-5.9482150000000006E-3</v>
      </c>
      <c r="G13">
        <f>0.03317*5.95/1000</f>
        <v>1.9736149999999999E-4</v>
      </c>
    </row>
    <row r="14" spans="1:7" x14ac:dyDescent="0.35">
      <c r="A14" t="s">
        <v>16</v>
      </c>
      <c r="B14">
        <f>-3.9137*3.65/1000</f>
        <v>-1.4285005E-2</v>
      </c>
      <c r="C14">
        <f>0.4717*3.65/1000</f>
        <v>1.721705E-3</v>
      </c>
      <c r="D14">
        <f>-8.4414*4.32/1000</f>
        <v>-3.6466847999999996E-2</v>
      </c>
      <c r="E14">
        <f>0.3009*4.32/1000</f>
        <v>1.2998880000000001E-3</v>
      </c>
      <c r="F14">
        <f>-2.5782*5.95/1000</f>
        <v>-1.5340289999999999E-2</v>
      </c>
      <c r="G14">
        <f>0.1063*5.95/1000</f>
        <v>6.3248500000000012E-4</v>
      </c>
    </row>
    <row r="15" spans="1:7" x14ac:dyDescent="0.35">
      <c r="A15" t="s">
        <v>17</v>
      </c>
      <c r="B15">
        <f>-1.3242*3.65/1000</f>
        <v>-4.8333300000000003E-3</v>
      </c>
      <c r="C15">
        <f>0.2665*3.65/1000</f>
        <v>9.7272500000000002E-4</v>
      </c>
      <c r="D15">
        <f>-2.436*4.32/1000</f>
        <v>-1.0523520000000001E-2</v>
      </c>
      <c r="E15">
        <f>0.3487*4.32/1000</f>
        <v>1.5063840000000002E-3</v>
      </c>
      <c r="F15">
        <f>-1.4173*5.95/1000</f>
        <v>-8.4329350000000008E-3</v>
      </c>
      <c r="G15">
        <f>0.05276*5.95/1000</f>
        <v>3.1392200000000001E-4</v>
      </c>
    </row>
    <row r="16" spans="1:7" x14ac:dyDescent="0.35">
      <c r="A16" t="s">
        <v>18</v>
      </c>
      <c r="B16">
        <f>-0.3507*3.65/1000</f>
        <v>-1.280055E-3</v>
      </c>
      <c r="C16">
        <f>0.04671*3.65/1000</f>
        <v>1.704915E-4</v>
      </c>
      <c r="D16">
        <f>-0.5227*4.32/1000</f>
        <v>-2.2580640000000006E-3</v>
      </c>
      <c r="E16">
        <f>0.08479*4.32/1000</f>
        <v>3.6629280000000005E-4</v>
      </c>
      <c r="F16">
        <f>-0.3705*5.95/1000</f>
        <v>-2.204475E-3</v>
      </c>
      <c r="G16">
        <f>0.01257*5.95/1000</f>
        <v>7.479149999999999E-5</v>
      </c>
    </row>
    <row r="17" spans="1:7" x14ac:dyDescent="0.35">
      <c r="A17" t="s">
        <v>19</v>
      </c>
      <c r="B17">
        <f>-1.0947*3.65/1000</f>
        <v>-3.9956549999999999E-3</v>
      </c>
      <c r="C17">
        <f>0.12*3.65/1000</f>
        <v>4.3800000000000002E-4</v>
      </c>
      <c r="D17">
        <f>-0.9291*4.32/1000</f>
        <v>-4.0137120000000009E-3</v>
      </c>
      <c r="E17">
        <f>0.1037*4.32/1000</f>
        <v>4.4798400000000007E-4</v>
      </c>
      <c r="F17">
        <f>-0.8317*5.95/1000</f>
        <v>-4.948615E-3</v>
      </c>
      <c r="G17">
        <f>0.06395*5.95/1000</f>
        <v>3.8050250000000007E-4</v>
      </c>
    </row>
    <row r="18" spans="1:7" x14ac:dyDescent="0.35">
      <c r="A18" t="s">
        <v>20</v>
      </c>
      <c r="B18">
        <f>-2.1561*3.65/1000</f>
        <v>-7.8697649999999991E-3</v>
      </c>
      <c r="C18">
        <f>0.2921*3.65/1000</f>
        <v>1.066165E-3</v>
      </c>
      <c r="D18">
        <f>-3.2501*4.32/1000</f>
        <v>-1.4040432000000002E-2</v>
      </c>
      <c r="E18">
        <f>0.4639*4.32/1000</f>
        <v>2.004048E-3</v>
      </c>
      <c r="F18">
        <f>-2.0059*5.95/1000</f>
        <v>-1.1935105E-2</v>
      </c>
      <c r="G18">
        <f>0.07333*5.95/1000</f>
        <v>4.3631350000000008E-4</v>
      </c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Efi Karakitsou</dc:creator>
  <cp:lastModifiedBy>Efi Karakitsou</cp:lastModifiedBy>
  <dcterms:created xsi:type="dcterms:W3CDTF">2021-03-31T11:44:54Z</dcterms:created>
  <dcterms:modified xsi:type="dcterms:W3CDTF">2021-03-31T16:26:55Z</dcterms:modified>
</cp:coreProperties>
</file>